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\2021\FINANCIERO 2021\FINANCIERA DICIEMBRE 2021\"/>
    </mc:Choice>
  </mc:AlternateContent>
  <xr:revisionPtr revIDLastSave="0" documentId="13_ncr:1_{4739EC6B-E160-42F4-A2A6-4CC9B4170512}" xr6:coauthVersionLast="47" xr6:coauthVersionMax="47" xr10:uidLastSave="{00000000-0000-0000-0000-000000000000}"/>
  <bookViews>
    <workbookView xWindow="-120" yWindow="-120" windowWidth="20730" windowHeight="11160" firstSheet="2" activeTab="2" xr2:uid="{6E35C0AF-E43F-4CA5-8067-0DEF60ADC240}"/>
  </bookViews>
  <sheets>
    <sheet name="AL 31 DE JULIO 2021" sheetId="1" r:id="rId1"/>
    <sheet name="AL 31 DE AGOSTO 2021" sheetId="5" r:id="rId2"/>
    <sheet name="AL 31 DE DIC.2021" sheetId="6" r:id="rId3"/>
  </sheets>
  <definedNames>
    <definedName name="_xlnm._FilterDatabase" localSheetId="0" hidden="1">'AL 31 DE JULIO 2021'!$D$12:$H$412</definedName>
    <definedName name="_xlnm.Extract" localSheetId="0">'AL 31 DE JULIO 2021'!#REF!</definedName>
    <definedName name="_xlnm.Print_Area" localSheetId="0">'AL 31 DE JULIO 2021'!$A$1:$I$780</definedName>
    <definedName name="_xlnm.Criteria" localSheetId="0">'AL 31 DE JULIO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7" i="6" l="1"/>
  <c r="G577" i="6"/>
  <c r="H577" i="6"/>
  <c r="E456" i="6"/>
  <c r="G456" i="6"/>
  <c r="G591" i="6"/>
  <c r="E668" i="6"/>
  <c r="G668" i="6"/>
  <c r="E690" i="6"/>
  <c r="G690" i="6"/>
  <c r="G693" i="6" l="1"/>
  <c r="H591" i="6" l="1"/>
  <c r="E591" i="6"/>
  <c r="E693" i="6" s="1"/>
  <c r="H690" i="6"/>
  <c r="H668" i="6"/>
  <c r="H456" i="6"/>
  <c r="H738" i="5"/>
  <c r="G738" i="5"/>
  <c r="E738" i="5"/>
  <c r="H702" i="5"/>
  <c r="G702" i="5"/>
  <c r="E702" i="5"/>
  <c r="H597" i="5"/>
  <c r="G597" i="5"/>
  <c r="E597" i="5"/>
  <c r="H550" i="5"/>
  <c r="G550" i="5"/>
  <c r="E550" i="5"/>
  <c r="H439" i="5"/>
  <c r="G439" i="5"/>
  <c r="E439" i="5"/>
  <c r="H693" i="6" l="1"/>
  <c r="E695" i="6" s="1"/>
  <c r="G760" i="1" l="1"/>
  <c r="E760" i="1"/>
  <c r="G696" i="1"/>
  <c r="E696" i="1"/>
  <c r="G601" i="1"/>
  <c r="E601" i="1"/>
  <c r="G415" i="1"/>
  <c r="E415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7" i="1"/>
  <c r="H46" i="1"/>
  <c r="H49" i="1"/>
  <c r="H51" i="1"/>
  <c r="H53" i="1"/>
  <c r="H52" i="1"/>
  <c r="H54" i="1"/>
  <c r="H55" i="1"/>
  <c r="H50" i="1"/>
  <c r="H56" i="1"/>
  <c r="H70" i="1"/>
  <c r="H57" i="1"/>
  <c r="H59" i="1"/>
  <c r="H68" i="1"/>
  <c r="H69" i="1"/>
  <c r="H60" i="1"/>
  <c r="H61" i="1"/>
  <c r="H62" i="1"/>
  <c r="H66" i="1"/>
  <c r="H63" i="1"/>
  <c r="H64" i="1"/>
  <c r="H65" i="1"/>
  <c r="H58" i="1"/>
  <c r="H67" i="1"/>
  <c r="H78" i="1"/>
  <c r="H76" i="1"/>
  <c r="H79" i="1"/>
  <c r="H104" i="1"/>
  <c r="H77" i="1"/>
  <c r="H72" i="1"/>
  <c r="H73" i="1"/>
  <c r="H74" i="1"/>
  <c r="H75" i="1"/>
  <c r="H81" i="1"/>
  <c r="H80" i="1"/>
  <c r="H85" i="1"/>
  <c r="H86" i="1"/>
  <c r="H102" i="1"/>
  <c r="H103" i="1"/>
  <c r="H101" i="1"/>
  <c r="H83" i="1"/>
  <c r="H84" i="1"/>
  <c r="H87" i="1"/>
  <c r="H88" i="1"/>
  <c r="H82" i="1"/>
  <c r="H89" i="1"/>
  <c r="H90" i="1"/>
  <c r="H91" i="1"/>
  <c r="H118" i="1"/>
  <c r="H119" i="1"/>
  <c r="H120" i="1"/>
  <c r="H122" i="1"/>
  <c r="H121" i="1"/>
  <c r="H123" i="1"/>
  <c r="H106" i="1"/>
  <c r="H107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40" i="1"/>
  <c r="H139" i="1"/>
  <c r="H143" i="1"/>
  <c r="H174" i="1"/>
  <c r="H175" i="1"/>
  <c r="H176" i="1"/>
  <c r="H177" i="1"/>
  <c r="H178" i="1"/>
  <c r="H144" i="1"/>
  <c r="H152" i="1"/>
  <c r="H151" i="1"/>
  <c r="H153" i="1"/>
  <c r="H145" i="1"/>
  <c r="H146" i="1"/>
  <c r="H147" i="1"/>
  <c r="H154" i="1"/>
  <c r="H148" i="1"/>
  <c r="H149" i="1"/>
  <c r="H150" i="1"/>
  <c r="H172" i="1"/>
  <c r="H173" i="1"/>
  <c r="H156" i="1"/>
  <c r="H157" i="1"/>
  <c r="H158" i="1"/>
  <c r="H159" i="1"/>
  <c r="H162" i="1"/>
  <c r="H155" i="1"/>
  <c r="H160" i="1"/>
  <c r="H161" i="1"/>
  <c r="H163" i="1"/>
  <c r="H165" i="1"/>
  <c r="H164" i="1"/>
  <c r="H179" i="1"/>
  <c r="H180" i="1"/>
  <c r="H105" i="1"/>
  <c r="H181" i="1"/>
  <c r="H182" i="1"/>
  <c r="H183" i="1"/>
  <c r="H184" i="1"/>
  <c r="H187" i="1"/>
  <c r="H185" i="1"/>
  <c r="H186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3" i="1"/>
  <c r="H202" i="1"/>
  <c r="H201" i="1"/>
  <c r="H211" i="1"/>
  <c r="H204" i="1"/>
  <c r="H205" i="1"/>
  <c r="H208" i="1"/>
  <c r="H206" i="1"/>
  <c r="H207" i="1"/>
  <c r="H209" i="1"/>
  <c r="H210" i="1"/>
  <c r="H264" i="1"/>
  <c r="H260" i="1"/>
  <c r="H212" i="1"/>
  <c r="H213" i="1"/>
  <c r="H214" i="1"/>
  <c r="H215" i="1"/>
  <c r="H216" i="1"/>
  <c r="H261" i="1"/>
  <c r="H257" i="1"/>
  <c r="H217" i="1"/>
  <c r="H262" i="1"/>
  <c r="H258" i="1"/>
  <c r="H223" i="1"/>
  <c r="H222" i="1"/>
  <c r="H218" i="1"/>
  <c r="H219" i="1"/>
  <c r="H220" i="1"/>
  <c r="H221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65" i="1"/>
  <c r="H259" i="1"/>
  <c r="H263" i="1"/>
  <c r="H278" i="1"/>
  <c r="H279" i="1"/>
  <c r="H280" i="1"/>
  <c r="H281" i="1"/>
  <c r="H277" i="1"/>
  <c r="H268" i="1"/>
  <c r="H269" i="1"/>
  <c r="H270" i="1"/>
  <c r="H267" i="1"/>
  <c r="H271" i="1"/>
  <c r="H272" i="1"/>
  <c r="H273" i="1"/>
  <c r="H274" i="1"/>
  <c r="H275" i="1"/>
  <c r="H276" i="1"/>
  <c r="H287" i="1"/>
  <c r="H288" i="1"/>
  <c r="H289" i="1"/>
  <c r="H282" i="1"/>
  <c r="H283" i="1"/>
  <c r="H284" i="1"/>
  <c r="H285" i="1"/>
  <c r="H286" i="1"/>
  <c r="H290" i="1"/>
  <c r="H291" i="1"/>
  <c r="H292" i="1"/>
  <c r="H314" i="1"/>
  <c r="H313" i="1"/>
  <c r="H310" i="1"/>
  <c r="H309" i="1"/>
  <c r="H308" i="1"/>
  <c r="H307" i="1"/>
  <c r="H312" i="1"/>
  <c r="H311" i="1"/>
  <c r="H302" i="1"/>
  <c r="H304" i="1"/>
  <c r="H303" i="1"/>
  <c r="H317" i="1"/>
  <c r="H316" i="1"/>
  <c r="H315" i="1"/>
  <c r="H301" i="1"/>
  <c r="H306" i="1"/>
  <c r="H305" i="1"/>
  <c r="H318" i="1"/>
  <c r="H319" i="1"/>
  <c r="H320" i="1"/>
  <c r="H321" i="1"/>
  <c r="H323" i="1"/>
  <c r="H324" i="1"/>
  <c r="H325" i="1"/>
  <c r="H322" i="1"/>
  <c r="H326" i="1"/>
  <c r="H328" i="1"/>
  <c r="H327" i="1"/>
  <c r="H295" i="1"/>
  <c r="H296" i="1"/>
  <c r="H297" i="1"/>
  <c r="H294" i="1"/>
  <c r="H298" i="1"/>
  <c r="H299" i="1"/>
  <c r="H293" i="1"/>
  <c r="H188" i="1"/>
  <c r="H401" i="1"/>
  <c r="H329" i="1"/>
  <c r="H331" i="1"/>
  <c r="H340" i="1"/>
  <c r="H362" i="1"/>
  <c r="H381" i="1"/>
  <c r="H382" i="1"/>
  <c r="H332" i="1"/>
  <c r="H333" i="1"/>
  <c r="H334" i="1"/>
  <c r="H335" i="1"/>
  <c r="H336" i="1"/>
  <c r="H337" i="1"/>
  <c r="H338" i="1"/>
  <c r="H339" i="1"/>
  <c r="H341" i="1"/>
  <c r="H330" i="1"/>
  <c r="H383" i="1"/>
  <c r="H388" i="1"/>
  <c r="H352" i="1"/>
  <c r="H355" i="1"/>
  <c r="H356" i="1"/>
  <c r="H357" i="1"/>
  <c r="H358" i="1"/>
  <c r="H349" i="1"/>
  <c r="H359" i="1"/>
  <c r="H360" i="1"/>
  <c r="H361" i="1"/>
  <c r="H363" i="1"/>
  <c r="H364" i="1"/>
  <c r="H365" i="1"/>
  <c r="H384" i="1"/>
  <c r="H391" i="1"/>
  <c r="H392" i="1"/>
  <c r="H393" i="1"/>
  <c r="H394" i="1"/>
  <c r="H398" i="1"/>
  <c r="H380" i="1"/>
  <c r="H396" i="1"/>
  <c r="H397" i="1"/>
  <c r="H395" i="1"/>
  <c r="H400" i="1"/>
  <c r="H385" i="1"/>
  <c r="H386" i="1"/>
  <c r="H387" i="1"/>
  <c r="H389" i="1"/>
  <c r="H390" i="1"/>
  <c r="H399" i="1"/>
  <c r="H375" i="1"/>
  <c r="H376" i="1"/>
  <c r="H377" i="1"/>
  <c r="H378" i="1"/>
  <c r="H379" i="1"/>
  <c r="H368" i="1"/>
  <c r="H367" i="1"/>
  <c r="H370" i="1"/>
  <c r="H371" i="1"/>
  <c r="H366" i="1"/>
  <c r="H369" i="1"/>
  <c r="H372" i="1"/>
  <c r="H373" i="1"/>
  <c r="H374" i="1"/>
  <c r="H347" i="1"/>
  <c r="H348" i="1"/>
  <c r="H410" i="1"/>
  <c r="H411" i="1"/>
  <c r="H412" i="1"/>
  <c r="H404" i="1"/>
  <c r="H402" i="1"/>
  <c r="H403" i="1"/>
  <c r="H405" i="1"/>
  <c r="H409" i="1"/>
  <c r="H406" i="1"/>
  <c r="H407" i="1"/>
  <c r="H408" i="1"/>
  <c r="H71" i="1"/>
  <c r="H92" i="1"/>
  <c r="H93" i="1"/>
  <c r="H94" i="1"/>
  <c r="H95" i="1"/>
  <c r="H96" i="1"/>
  <c r="H97" i="1"/>
  <c r="H98" i="1"/>
  <c r="H99" i="1"/>
  <c r="H100" i="1"/>
  <c r="H108" i="1"/>
  <c r="H133" i="1"/>
  <c r="H141" i="1"/>
  <c r="H142" i="1"/>
  <c r="H166" i="1"/>
  <c r="H167" i="1"/>
  <c r="H168" i="1"/>
  <c r="H169" i="1"/>
  <c r="H170" i="1"/>
  <c r="H171" i="1"/>
  <c r="H266" i="1"/>
  <c r="H300" i="1"/>
  <c r="H343" i="1"/>
  <c r="H342" i="1"/>
  <c r="H344" i="1"/>
  <c r="H346" i="1"/>
  <c r="H345" i="1"/>
  <c r="H351" i="1"/>
  <c r="H350" i="1"/>
  <c r="H353" i="1"/>
  <c r="H354" i="1"/>
  <c r="H572" i="1"/>
  <c r="H573" i="1"/>
  <c r="H574" i="1"/>
  <c r="H575" i="1"/>
  <c r="H576" i="1"/>
  <c r="H577" i="1"/>
  <c r="H578" i="1"/>
  <c r="H584" i="1"/>
  <c r="H585" i="1"/>
  <c r="H588" i="1"/>
  <c r="H589" i="1"/>
  <c r="H587" i="1"/>
  <c r="H591" i="1"/>
  <c r="H592" i="1"/>
  <c r="H594" i="1"/>
  <c r="H595" i="1"/>
  <c r="H596" i="1"/>
  <c r="H597" i="1"/>
  <c r="H598" i="1"/>
  <c r="H579" i="1"/>
  <c r="H580" i="1"/>
  <c r="H581" i="1"/>
  <c r="H582" i="1"/>
  <c r="H583" i="1"/>
  <c r="H586" i="1"/>
  <c r="H590" i="1"/>
  <c r="H593" i="1"/>
  <c r="H600" i="1"/>
  <c r="H599" i="1"/>
  <c r="H628" i="1"/>
  <c r="H629" i="1"/>
  <c r="H630" i="1"/>
  <c r="H631" i="1"/>
  <c r="H633" i="1"/>
  <c r="H641" i="1"/>
  <c r="H643" i="1"/>
  <c r="H642" i="1"/>
  <c r="H644" i="1"/>
  <c r="H653" i="1"/>
  <c r="H655" i="1"/>
  <c r="H656" i="1"/>
  <c r="H659" i="1"/>
  <c r="H660" i="1"/>
  <c r="H661" i="1"/>
  <c r="H663" i="1"/>
  <c r="H670" i="1"/>
  <c r="H674" i="1"/>
  <c r="H675" i="1"/>
  <c r="H676" i="1"/>
  <c r="H679" i="1"/>
  <c r="H680" i="1"/>
  <c r="H684" i="1"/>
  <c r="H685" i="1"/>
  <c r="H686" i="1"/>
  <c r="H687" i="1"/>
  <c r="H688" i="1"/>
  <c r="H689" i="1"/>
  <c r="H690" i="1"/>
  <c r="H692" i="1"/>
  <c r="H693" i="1"/>
  <c r="H691" i="1"/>
  <c r="H694" i="1"/>
  <c r="H632" i="1"/>
  <c r="H636" i="1"/>
  <c r="H634" i="1"/>
  <c r="H635" i="1"/>
  <c r="H637" i="1"/>
  <c r="H638" i="1"/>
  <c r="H639" i="1"/>
  <c r="H640" i="1"/>
  <c r="H645" i="1"/>
  <c r="H648" i="1"/>
  <c r="H646" i="1"/>
  <c r="H647" i="1"/>
  <c r="H652" i="1"/>
  <c r="H651" i="1"/>
  <c r="H649" i="1"/>
  <c r="H650" i="1"/>
  <c r="H657" i="1"/>
  <c r="H654" i="1"/>
  <c r="H658" i="1"/>
  <c r="H662" i="1"/>
  <c r="H665" i="1"/>
  <c r="H664" i="1"/>
  <c r="H666" i="1"/>
  <c r="H669" i="1"/>
  <c r="H671" i="1"/>
  <c r="H672" i="1"/>
  <c r="H673" i="1"/>
  <c r="H678" i="1"/>
  <c r="H677" i="1"/>
  <c r="H681" i="1"/>
  <c r="H682" i="1"/>
  <c r="H683" i="1"/>
  <c r="H667" i="1"/>
  <c r="H668" i="1"/>
  <c r="H695" i="1"/>
  <c r="H753" i="1"/>
  <c r="H754" i="1"/>
  <c r="H751" i="1"/>
  <c r="H752" i="1"/>
  <c r="H747" i="1"/>
  <c r="H746" i="1"/>
  <c r="H745" i="1"/>
  <c r="H755" i="1"/>
  <c r="H756" i="1"/>
  <c r="H757" i="1"/>
  <c r="H759" i="1"/>
  <c r="H758" i="1"/>
  <c r="H749" i="1"/>
  <c r="H750" i="1"/>
  <c r="H748" i="1"/>
  <c r="H13" i="1"/>
  <c r="G461" i="1"/>
  <c r="E529" i="1"/>
  <c r="H529" i="1" s="1"/>
  <c r="E499" i="1"/>
  <c r="H499" i="1" s="1"/>
  <c r="E498" i="1"/>
  <c r="H498" i="1" s="1"/>
  <c r="E492" i="1"/>
  <c r="H492" i="1" s="1"/>
  <c r="E476" i="1"/>
  <c r="H476" i="1" s="1"/>
  <c r="E474" i="1"/>
  <c r="H474" i="1" s="1"/>
  <c r="E475" i="1"/>
  <c r="H475" i="1" s="1"/>
  <c r="E473" i="1"/>
  <c r="H473" i="1" s="1"/>
  <c r="E470" i="1"/>
  <c r="H470" i="1" s="1"/>
  <c r="E468" i="1"/>
  <c r="H468" i="1" s="1"/>
  <c r="E467" i="1"/>
  <c r="H467" i="1" s="1"/>
  <c r="E466" i="1"/>
  <c r="H466" i="1" s="1"/>
  <c r="E465" i="1"/>
  <c r="H465" i="1" s="1"/>
  <c r="E464" i="1"/>
  <c r="H464" i="1" s="1"/>
  <c r="E528" i="1"/>
  <c r="H528" i="1" s="1"/>
  <c r="E456" i="1"/>
  <c r="H456" i="1" s="1"/>
  <c r="E458" i="1"/>
  <c r="H458" i="1" s="1"/>
  <c r="E457" i="1"/>
  <c r="H457" i="1" s="1"/>
  <c r="E453" i="1"/>
  <c r="H453" i="1" s="1"/>
  <c r="E454" i="1"/>
  <c r="H454" i="1" s="1"/>
  <c r="E472" i="1"/>
  <c r="H472" i="1" s="1"/>
  <c r="E471" i="1"/>
  <c r="H471" i="1" s="1"/>
  <c r="E461" i="1"/>
  <c r="E497" i="1"/>
  <c r="H497" i="1" s="1"/>
  <c r="E496" i="1"/>
  <c r="H496" i="1" s="1"/>
  <c r="E495" i="1"/>
  <c r="H495" i="1" s="1"/>
  <c r="E494" i="1"/>
  <c r="H494" i="1" s="1"/>
  <c r="E493" i="1"/>
  <c r="H493" i="1" s="1"/>
  <c r="E527" i="1"/>
  <c r="H527" i="1" s="1"/>
  <c r="E526" i="1"/>
  <c r="H526" i="1" s="1"/>
  <c r="E525" i="1"/>
  <c r="H525" i="1" s="1"/>
  <c r="E524" i="1"/>
  <c r="H524" i="1" s="1"/>
  <c r="E523" i="1"/>
  <c r="H523" i="1" s="1"/>
  <c r="E522" i="1"/>
  <c r="H522" i="1" s="1"/>
  <c r="E481" i="1"/>
  <c r="H481" i="1" s="1"/>
  <c r="E521" i="1"/>
  <c r="H521" i="1" s="1"/>
  <c r="E519" i="1"/>
  <c r="H519" i="1" s="1"/>
  <c r="E520" i="1"/>
  <c r="H520" i="1" s="1"/>
  <c r="E518" i="1"/>
  <c r="H518" i="1" s="1"/>
  <c r="E517" i="1"/>
  <c r="H517" i="1" s="1"/>
  <c r="E516" i="1"/>
  <c r="H516" i="1" s="1"/>
  <c r="E515" i="1"/>
  <c r="H515" i="1" s="1"/>
  <c r="E514" i="1"/>
  <c r="H514" i="1" s="1"/>
  <c r="E513" i="1"/>
  <c r="H513" i="1" s="1"/>
  <c r="E512" i="1"/>
  <c r="H512" i="1" s="1"/>
  <c r="E507" i="1"/>
  <c r="H507" i="1" s="1"/>
  <c r="E508" i="1"/>
  <c r="H508" i="1" s="1"/>
  <c r="E510" i="1"/>
  <c r="H510" i="1" s="1"/>
  <c r="E509" i="1"/>
  <c r="H509" i="1" s="1"/>
  <c r="E511" i="1"/>
  <c r="H511" i="1" s="1"/>
  <c r="E506" i="1"/>
  <c r="H506" i="1" s="1"/>
  <c r="E505" i="1"/>
  <c r="H505" i="1" s="1"/>
  <c r="E504" i="1"/>
  <c r="H504" i="1" s="1"/>
  <c r="E503" i="1"/>
  <c r="H503" i="1" s="1"/>
  <c r="E502" i="1"/>
  <c r="H502" i="1" s="1"/>
  <c r="E491" i="1"/>
  <c r="H491" i="1" s="1"/>
  <c r="E490" i="1"/>
  <c r="H490" i="1" s="1"/>
  <c r="E489" i="1"/>
  <c r="H489" i="1" s="1"/>
  <c r="E486" i="1"/>
  <c r="H486" i="1" s="1"/>
  <c r="E488" i="1"/>
  <c r="H488" i="1" s="1"/>
  <c r="E487" i="1"/>
  <c r="H487" i="1" s="1"/>
  <c r="E485" i="1"/>
  <c r="H485" i="1" s="1"/>
  <c r="E484" i="1"/>
  <c r="H484" i="1" s="1"/>
  <c r="E483" i="1"/>
  <c r="H483" i="1" s="1"/>
  <c r="E501" i="1"/>
  <c r="H501" i="1" s="1"/>
  <c r="E500" i="1"/>
  <c r="H500" i="1" s="1"/>
  <c r="E463" i="1"/>
  <c r="H463" i="1" s="1"/>
  <c r="E462" i="1"/>
  <c r="H462" i="1" s="1"/>
  <c r="E482" i="1"/>
  <c r="H482" i="1" s="1"/>
  <c r="E469" i="1"/>
  <c r="H469" i="1" s="1"/>
  <c r="E480" i="1"/>
  <c r="H480" i="1" s="1"/>
  <c r="E479" i="1"/>
  <c r="H479" i="1" s="1"/>
  <c r="E478" i="1"/>
  <c r="H478" i="1" s="1"/>
  <c r="E460" i="1"/>
  <c r="H460" i="1" s="1"/>
  <c r="E459" i="1"/>
  <c r="H459" i="1" s="1"/>
  <c r="E477" i="1"/>
  <c r="H477" i="1" s="1"/>
  <c r="E455" i="1"/>
  <c r="H455" i="1" s="1"/>
  <c r="H461" i="1" l="1"/>
  <c r="H696" i="1"/>
  <c r="H601" i="1"/>
  <c r="H760" i="1"/>
  <c r="E530" i="1"/>
  <c r="E763" i="1" s="1"/>
  <c r="G530" i="1"/>
  <c r="G763" i="1" s="1"/>
  <c r="E765" i="1" l="1"/>
  <c r="H415" i="1"/>
  <c r="H530" i="1" l="1"/>
  <c r="H763" i="1" s="1"/>
</calcChain>
</file>

<file path=xl/sharedStrings.xml><?xml version="1.0" encoding="utf-8"?>
<sst xmlns="http://schemas.openxmlformats.org/spreadsheetml/2006/main" count="9158" uniqueCount="1225">
  <si>
    <t>Ministerio de Educación Superior, Ciencia y Tecnología</t>
  </si>
  <si>
    <t>(MESCYT)</t>
  </si>
  <si>
    <t xml:space="preserve">Cuentas por Pagar por Antigüedad de Saldos </t>
  </si>
  <si>
    <t>(RD$)</t>
  </si>
  <si>
    <t>BECAS NACIONALES</t>
  </si>
  <si>
    <t>Concepto</t>
  </si>
  <si>
    <t>B15000000144</t>
  </si>
  <si>
    <t xml:space="preserve">Barna Bussiness School </t>
  </si>
  <si>
    <t>Matrículas</t>
  </si>
  <si>
    <t>B1500000156</t>
  </si>
  <si>
    <t>B1500000177</t>
  </si>
  <si>
    <t>B1500000179</t>
  </si>
  <si>
    <t>B1500000174</t>
  </si>
  <si>
    <t>Fundación Educativa del Caribe</t>
  </si>
  <si>
    <t>B1500000175</t>
  </si>
  <si>
    <t>B1500000209</t>
  </si>
  <si>
    <t>B1500000005</t>
  </si>
  <si>
    <t>Fundación Hergar Para la Investigación y Promoción  Educativa</t>
  </si>
  <si>
    <t>B1500000008</t>
  </si>
  <si>
    <t>A010010011502014</t>
  </si>
  <si>
    <t>Instituto Cultural Dominico Americano (UNICDA)</t>
  </si>
  <si>
    <t>B1500000013</t>
  </si>
  <si>
    <t>B1500000021</t>
  </si>
  <si>
    <t>B1500000097</t>
  </si>
  <si>
    <t>B1500000347</t>
  </si>
  <si>
    <t>B1500000349</t>
  </si>
  <si>
    <t>B1500000356</t>
  </si>
  <si>
    <t>B1500000499</t>
  </si>
  <si>
    <t>B1500001172</t>
  </si>
  <si>
    <t>B1500001297</t>
  </si>
  <si>
    <t>B1500001219</t>
  </si>
  <si>
    <t>B1500001345</t>
  </si>
  <si>
    <t>B1500001714</t>
  </si>
  <si>
    <t>B1500001728</t>
  </si>
  <si>
    <t>B1500001729</t>
  </si>
  <si>
    <t>B1500001803</t>
  </si>
  <si>
    <t>B1500000128</t>
  </si>
  <si>
    <t>Instituto Global de Altos Estudios en Ciencias Sociales (IGLOBAL)</t>
  </si>
  <si>
    <t>B1500000357</t>
  </si>
  <si>
    <t>Instituto Politecnico Loyola</t>
  </si>
  <si>
    <t>B1500000197</t>
  </si>
  <si>
    <t>B1500000204</t>
  </si>
  <si>
    <t>B1500000205</t>
  </si>
  <si>
    <t>B1500000206</t>
  </si>
  <si>
    <t>B1500000207</t>
  </si>
  <si>
    <t>Instituto Tecnologico de las Americas (ITLA)</t>
  </si>
  <si>
    <t>B1500000219</t>
  </si>
  <si>
    <t>B1500000300</t>
  </si>
  <si>
    <t>B1500000220</t>
  </si>
  <si>
    <t>B1500000324</t>
  </si>
  <si>
    <t>B1500000325</t>
  </si>
  <si>
    <t>A01001150001082</t>
  </si>
  <si>
    <t>B1500000353</t>
  </si>
  <si>
    <t>B15000836(18785)</t>
  </si>
  <si>
    <t>B1500000697</t>
  </si>
  <si>
    <t>Instituto Tecnologico de Santo Domingo (INTEC)</t>
  </si>
  <si>
    <t>B1500000847</t>
  </si>
  <si>
    <t>B1500837(18786)</t>
  </si>
  <si>
    <t>Instituto Tecnologico de Santo Domingo (INTEC) (4,977.64x57.50)</t>
  </si>
  <si>
    <t>B15000015374</t>
  </si>
  <si>
    <t>Instituto Tecnologico de Santo Domingo (INTEC) (832.50x57.50)</t>
  </si>
  <si>
    <t>B1500001045</t>
  </si>
  <si>
    <t>B1500001046</t>
  </si>
  <si>
    <t>B1500001169</t>
  </si>
  <si>
    <t>18/01/21</t>
  </si>
  <si>
    <t>B1500001285</t>
  </si>
  <si>
    <t>B1500001175</t>
  </si>
  <si>
    <t>B1500001176</t>
  </si>
  <si>
    <t>B1500001177</t>
  </si>
  <si>
    <t>B1500000818</t>
  </si>
  <si>
    <t>B1500001421</t>
  </si>
  <si>
    <t>Fact.005152</t>
  </si>
  <si>
    <t>Pontificia Univ. Católica Madre y Maestra (PUCMM)(786.97 x 57.50)</t>
  </si>
  <si>
    <t>Fact.004529</t>
  </si>
  <si>
    <t>Pontificia Univ. Católica Madre y Maestra (PUCMM)(14,800x57.50)En-Mayo 18</t>
  </si>
  <si>
    <t>B1500771</t>
  </si>
  <si>
    <t>Pontificia Univ. Madre y Maestra (SANTIAGO) Ma.Doble Titulac.(Sept. Dic 18)</t>
  </si>
  <si>
    <t>A090300415002891</t>
  </si>
  <si>
    <t>Pontificia Universidad Madre y Maestra (SANTIAGO)Sept.-Dic.17</t>
  </si>
  <si>
    <t>Fact.005477</t>
  </si>
  <si>
    <t>Pontificia Univ. Católica Madre y Maestra (PUCMM)(22,640x57.50)En-Abril 18</t>
  </si>
  <si>
    <t>A01001015002951</t>
  </si>
  <si>
    <t>Pontificia Univ. Católica Madre y Maestra (5,180x57.50)Mayo-Agosto 18</t>
  </si>
  <si>
    <t>Fact.005598</t>
  </si>
  <si>
    <t>Pontificia Univ. Católica Madre y Maestra (502.50x57.50)Ene-Abril 18</t>
  </si>
  <si>
    <t>Fact.005804</t>
  </si>
  <si>
    <t>Pontificia Univ. Católica Madre y Maestra (722.50x57.50) Mayo-Agost18</t>
  </si>
  <si>
    <t>Fact.005893</t>
  </si>
  <si>
    <t>Pontificia Univ. Católica Madre y Maestra (9,380.00x57.50) Mayo-Agosto18</t>
  </si>
  <si>
    <t>B1500001174</t>
  </si>
  <si>
    <t>Pontificia Universidad Católica Madre y Maestra (7,521.71x57.50)</t>
  </si>
  <si>
    <t>B1500000188</t>
  </si>
  <si>
    <t>Pontificia Universidad Católica Madre y Maestra (13,186.00x57.50)</t>
  </si>
  <si>
    <t>B15000005901</t>
  </si>
  <si>
    <t>Pontificia Universidad Madre y Maestra (PUCMM-STO.DGO.)</t>
  </si>
  <si>
    <t>B15000005976</t>
  </si>
  <si>
    <t>B150006226009</t>
  </si>
  <si>
    <t>Fact.005672</t>
  </si>
  <si>
    <t>B150002101/6611</t>
  </si>
  <si>
    <t>A0900300415001027</t>
  </si>
  <si>
    <t>A0900300415002950</t>
  </si>
  <si>
    <t>B1500000895</t>
  </si>
  <si>
    <t>B1500000924</t>
  </si>
  <si>
    <t>B1500003255</t>
  </si>
  <si>
    <t>Pontificia Universidad Católica Madre y Maestra (PUCMM)(3,309.48x57.50)</t>
  </si>
  <si>
    <t>B1500004205</t>
  </si>
  <si>
    <t>B1500004737</t>
  </si>
  <si>
    <t>B1500004750</t>
  </si>
  <si>
    <t>B1500000726</t>
  </si>
  <si>
    <t>Universidad Apec (Unapec)</t>
  </si>
  <si>
    <t>B1500000990</t>
  </si>
  <si>
    <t>B1500001057</t>
  </si>
  <si>
    <t>B1500001835</t>
  </si>
  <si>
    <t>B1500001765</t>
  </si>
  <si>
    <t>B1500001836</t>
  </si>
  <si>
    <t>A010010011500265</t>
  </si>
  <si>
    <t>Universidad Abierta Para Adultos (UAPA)</t>
  </si>
  <si>
    <t>B1500000032</t>
  </si>
  <si>
    <t>A0100101501183</t>
  </si>
  <si>
    <t>Universidad Adventista Dominicana  (UNAD)</t>
  </si>
  <si>
    <t>B1500000127</t>
  </si>
  <si>
    <t>B1500000161</t>
  </si>
  <si>
    <t>B1500000200</t>
  </si>
  <si>
    <t>B1500000201</t>
  </si>
  <si>
    <t>B1500000257</t>
  </si>
  <si>
    <t>B1500000046</t>
  </si>
  <si>
    <t>Universidad Autónoma de Santo Domingo (UASD)</t>
  </si>
  <si>
    <t>B1500000048</t>
  </si>
  <si>
    <t>B1500000355</t>
  </si>
  <si>
    <t>B1500000358</t>
  </si>
  <si>
    <t>B1500000460</t>
  </si>
  <si>
    <t>B1500000461</t>
  </si>
  <si>
    <t>B1500000511</t>
  </si>
  <si>
    <t>B1500000579</t>
  </si>
  <si>
    <t>B1500000725</t>
  </si>
  <si>
    <t>B1500000758</t>
  </si>
  <si>
    <t>B1500000783</t>
  </si>
  <si>
    <t>B1500000784</t>
  </si>
  <si>
    <t>B1500000785</t>
  </si>
  <si>
    <t>B1500000791</t>
  </si>
  <si>
    <t>B1500000793</t>
  </si>
  <si>
    <t>B1500000792</t>
  </si>
  <si>
    <t>B1500000897</t>
  </si>
  <si>
    <t>B1500000194</t>
  </si>
  <si>
    <t>Universidad Católica Tecnologíca de Barahona (UCATEBA)</t>
  </si>
  <si>
    <t>B1500000236</t>
  </si>
  <si>
    <t>B1500000245</t>
  </si>
  <si>
    <t>B1500000263</t>
  </si>
  <si>
    <t>B15000013</t>
  </si>
  <si>
    <t>Universidad Catolica del Este (UCADE)</t>
  </si>
  <si>
    <t>B150000129</t>
  </si>
  <si>
    <t>Universidad Catolica Nordestana (UCNE)</t>
  </si>
  <si>
    <t>B150000078</t>
  </si>
  <si>
    <t>B150000151</t>
  </si>
  <si>
    <t>B1500000066</t>
  </si>
  <si>
    <t>B1500000165</t>
  </si>
  <si>
    <t>B150000180</t>
  </si>
  <si>
    <t>B1500000208</t>
  </si>
  <si>
    <t>B1500000251</t>
  </si>
  <si>
    <t>B1500000252</t>
  </si>
  <si>
    <t>Fact.115000215</t>
  </si>
  <si>
    <t>Universidad Católica Santo Domingo (UCSD) Enero - Abril 2019</t>
  </si>
  <si>
    <t>B15000000012</t>
  </si>
  <si>
    <t>Universidad Católica Santo Domingo (UCSD) Sept - Dic 2017</t>
  </si>
  <si>
    <t>A0100100115001140</t>
  </si>
  <si>
    <t xml:space="preserve">Universidad Católica Santo Domingo (UCSD) </t>
  </si>
  <si>
    <t>B1500000275</t>
  </si>
  <si>
    <t>B1500000319</t>
  </si>
  <si>
    <t>B1500000323</t>
  </si>
  <si>
    <t>B1500000435</t>
  </si>
  <si>
    <t>A01001001150001074</t>
  </si>
  <si>
    <t>B1500000399</t>
  </si>
  <si>
    <t>B1500000422</t>
  </si>
  <si>
    <t>B1500000449</t>
  </si>
  <si>
    <t>B1500000482</t>
  </si>
  <si>
    <t>B1500000468</t>
  </si>
  <si>
    <t>B1500000094</t>
  </si>
  <si>
    <t xml:space="preserve">Universidad Católica TecnoLógica del Cibao (UCATECI) </t>
  </si>
  <si>
    <t>B1500000095</t>
  </si>
  <si>
    <t>B1500000133</t>
  </si>
  <si>
    <t>B1500000147</t>
  </si>
  <si>
    <t>B1500000155</t>
  </si>
  <si>
    <t>B1500000212</t>
  </si>
  <si>
    <t>Universidad Central del Este (Uce)</t>
  </si>
  <si>
    <t>B1500011490</t>
  </si>
  <si>
    <t>B1500000853</t>
  </si>
  <si>
    <t>B1500000025</t>
  </si>
  <si>
    <t>Universidad Dominicana (O&amp;M)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</si>
  <si>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</si>
  <si>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</si>
  <si>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</si>
  <si>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</si>
  <si>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</si>
  <si>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</si>
  <si>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</si>
  <si>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</si>
  <si>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</si>
  <si>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</si>
  <si>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</si>
  <si>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Fact.137 B</t>
  </si>
  <si>
    <t>Universidad Eugenio María de Hostos (UNIREMHOS) Mayo -Agosto 2017</t>
  </si>
  <si>
    <t>B1500000084</t>
  </si>
  <si>
    <t xml:space="preserve">Universidad Eugenio María de Hostos (UNIREMHOS) </t>
  </si>
  <si>
    <t>B1500000092</t>
  </si>
  <si>
    <t>Universidad Eugenio María de Hostos (UNIREMHOS)</t>
  </si>
  <si>
    <t>B150001102</t>
  </si>
  <si>
    <t>Universidad Federico Henríquez y Carvajal (UFHEC)</t>
  </si>
  <si>
    <t>A0100100115000119</t>
  </si>
  <si>
    <t>B1500000119</t>
  </si>
  <si>
    <t>B1500000173</t>
  </si>
  <si>
    <t>B1500000124</t>
  </si>
  <si>
    <t>B1500000154</t>
  </si>
  <si>
    <t>B1500000233</t>
  </si>
  <si>
    <t>B1500000234</t>
  </si>
  <si>
    <t>CON00010253</t>
  </si>
  <si>
    <t>Universidad Iberoamericana, (UNIBE) (3,800.00 x 57.50)</t>
  </si>
  <si>
    <t>CON00010254</t>
  </si>
  <si>
    <t>Universidad Iberoamericana, (UNIBE) (1,300.00 x 57.50)</t>
  </si>
  <si>
    <t>Universidad Iberoamericana, (UNIBE)</t>
  </si>
  <si>
    <t>B1500000374</t>
  </si>
  <si>
    <t>B1500000394</t>
  </si>
  <si>
    <t>B1500000395</t>
  </si>
  <si>
    <t>B1500000417</t>
  </si>
  <si>
    <t>B1500000423</t>
  </si>
  <si>
    <t>B1500000455</t>
  </si>
  <si>
    <t>B1500000488</t>
  </si>
  <si>
    <t>B1500000489</t>
  </si>
  <si>
    <t>B1500000505</t>
  </si>
  <si>
    <t>B1500000504</t>
  </si>
  <si>
    <t>B1500000490</t>
  </si>
  <si>
    <t>B1500000493</t>
  </si>
  <si>
    <t>B1500000494</t>
  </si>
  <si>
    <t>B1500000495</t>
  </si>
  <si>
    <t>B1500000550</t>
  </si>
  <si>
    <t>B1500000551</t>
  </si>
  <si>
    <t>B1500000552</t>
  </si>
  <si>
    <t>B1500000553</t>
  </si>
  <si>
    <t>B1500000554</t>
  </si>
  <si>
    <t>B1500000555</t>
  </si>
  <si>
    <t>B1500000556</t>
  </si>
  <si>
    <t>B1500000557</t>
  </si>
  <si>
    <t>B1500000558</t>
  </si>
  <si>
    <t>B1500000559</t>
  </si>
  <si>
    <t>B1500000574</t>
  </si>
  <si>
    <t>B1500000578</t>
  </si>
  <si>
    <t>B1500000590</t>
  </si>
  <si>
    <t>B1500000591</t>
  </si>
  <si>
    <t>B1500000592</t>
  </si>
  <si>
    <t>B1500000623</t>
  </si>
  <si>
    <t>B1500000624</t>
  </si>
  <si>
    <t>B1500000625</t>
  </si>
  <si>
    <t>B1500000626</t>
  </si>
  <si>
    <t>B1500000627</t>
  </si>
  <si>
    <t>B1500000628</t>
  </si>
  <si>
    <t>B1500000629</t>
  </si>
  <si>
    <t>B1500000632</t>
  </si>
  <si>
    <t>B1500000633</t>
  </si>
  <si>
    <t>B1500000634</t>
  </si>
  <si>
    <t>B1500000635</t>
  </si>
  <si>
    <t>B1500000636</t>
  </si>
  <si>
    <t>B1500000637</t>
  </si>
  <si>
    <t>B1500000638</t>
  </si>
  <si>
    <t>B1500000639</t>
  </si>
  <si>
    <t>B1500000640</t>
  </si>
  <si>
    <t>B1500000641</t>
  </si>
  <si>
    <t>B1500000563</t>
  </si>
  <si>
    <t>Universidad Iberoamericana, (UNIBE) (5,100.00 x 57.50)</t>
  </si>
  <si>
    <t>B1500000630</t>
  </si>
  <si>
    <t>B1500000631</t>
  </si>
  <si>
    <t>B1500000272</t>
  </si>
  <si>
    <t xml:space="preserve">Universidad Isa </t>
  </si>
  <si>
    <t>B1500000285</t>
  </si>
  <si>
    <t>B1500000293</t>
  </si>
  <si>
    <t>B1500000297</t>
  </si>
  <si>
    <t>O5/11/18</t>
  </si>
  <si>
    <t>18/12/19</t>
  </si>
  <si>
    <t>B15000000201</t>
  </si>
  <si>
    <t>O1/06/20</t>
  </si>
  <si>
    <t>B15000000233</t>
  </si>
  <si>
    <t>O9/06/20</t>
  </si>
  <si>
    <t>B15000000261</t>
  </si>
  <si>
    <t>B15000000200</t>
  </si>
  <si>
    <t>B15000000262</t>
  </si>
  <si>
    <t>B15000000271</t>
  </si>
  <si>
    <t>B15000000326</t>
  </si>
  <si>
    <t>B15000000327</t>
  </si>
  <si>
    <t>B15000000399</t>
  </si>
  <si>
    <t>B15000000410</t>
  </si>
  <si>
    <t>B15000008</t>
  </si>
  <si>
    <t>Universidad Nacional Evangelica (UNEV)</t>
  </si>
  <si>
    <t>B15000009</t>
  </si>
  <si>
    <t>B150000126</t>
  </si>
  <si>
    <t>A0100200415000184</t>
  </si>
  <si>
    <t>A0100200415000210</t>
  </si>
  <si>
    <t>A0100200415000211</t>
  </si>
  <si>
    <t>B1500000039</t>
  </si>
  <si>
    <t>B1500000040</t>
  </si>
  <si>
    <t>B1500000075</t>
  </si>
  <si>
    <t xml:space="preserve">Universidad Nacional Evangelica (UNEV) </t>
  </si>
  <si>
    <t>B1500000260</t>
  </si>
  <si>
    <t>Universidad Nacional Tecnológica (UNNATEC)</t>
  </si>
  <si>
    <t>B1500000157</t>
  </si>
  <si>
    <t>Universidad Pedro Henriquez Ureña (UNPHU)</t>
  </si>
  <si>
    <t>B1500000063</t>
  </si>
  <si>
    <t>A010010021500300</t>
  </si>
  <si>
    <t>A010010021500247</t>
  </si>
  <si>
    <t>A010010021500174</t>
  </si>
  <si>
    <t>A010010021500124</t>
  </si>
  <si>
    <t>A010010021500555</t>
  </si>
  <si>
    <t>A010010021500387</t>
  </si>
  <si>
    <t>A0100100115001094</t>
  </si>
  <si>
    <t>A010010011500880</t>
  </si>
  <si>
    <t>A010010011500814</t>
  </si>
  <si>
    <t>B1500000491</t>
  </si>
  <si>
    <t>B1500000381</t>
  </si>
  <si>
    <t>B1500000268</t>
  </si>
  <si>
    <t>A0100100115001030</t>
  </si>
  <si>
    <t>A010010011500950</t>
  </si>
  <si>
    <t>A010010011500917</t>
  </si>
  <si>
    <t>B1500000596</t>
  </si>
  <si>
    <t>B1500000656</t>
  </si>
  <si>
    <t>B1500000747</t>
  </si>
  <si>
    <t>B1500000749</t>
  </si>
  <si>
    <t>B1500000803</t>
  </si>
  <si>
    <t>B1500000813</t>
  </si>
  <si>
    <t>B1500000817</t>
  </si>
  <si>
    <t>B1500000800</t>
  </si>
  <si>
    <t>B1500000836</t>
  </si>
  <si>
    <t>Fact.39477</t>
  </si>
  <si>
    <t>Universidad Psicologia Industrial Dominicana (UPID) Mayo - Agosto 2017</t>
  </si>
  <si>
    <t>A01100100115000161</t>
  </si>
  <si>
    <t xml:space="preserve">Universidad Psicologia Industrial Dominicana (UPID) </t>
  </si>
  <si>
    <t>B1500000020</t>
  </si>
  <si>
    <t>Universidad Odontoligica Dominicana (UOD)</t>
  </si>
  <si>
    <t>B1500000022</t>
  </si>
  <si>
    <t>B1500000019</t>
  </si>
  <si>
    <t>B1500000026</t>
  </si>
  <si>
    <t>B15000000030</t>
  </si>
  <si>
    <t xml:space="preserve">Universidad de la Tercera Edad (UTE) </t>
  </si>
  <si>
    <t>Fact.03114193</t>
  </si>
  <si>
    <t>Universidad Tecnologica de Santiago (UTESA)</t>
  </si>
  <si>
    <t>B1500000281</t>
  </si>
  <si>
    <t>B1500000765</t>
  </si>
  <si>
    <t>B1500000769</t>
  </si>
  <si>
    <t>B1500001294</t>
  </si>
  <si>
    <t>B1500001481</t>
  </si>
  <si>
    <t>A0100100115000455</t>
  </si>
  <si>
    <t>A0100400115000148</t>
  </si>
  <si>
    <t>A0100400115000152</t>
  </si>
  <si>
    <t>A0100500115009610</t>
  </si>
  <si>
    <t>A0900100101003568</t>
  </si>
  <si>
    <t>A0100100115000270</t>
  </si>
  <si>
    <t>B1500000148</t>
  </si>
  <si>
    <t>B1500000172</t>
  </si>
  <si>
    <t>B1500000264</t>
  </si>
  <si>
    <t>B1500000287</t>
  </si>
  <si>
    <t>B1500000289</t>
  </si>
  <si>
    <t>B1500000414</t>
  </si>
  <si>
    <t>B1500001316</t>
  </si>
  <si>
    <t>B1500001581</t>
  </si>
  <si>
    <t>B1500001582</t>
  </si>
  <si>
    <t>B1500001583</t>
  </si>
  <si>
    <t>B1500001584</t>
  </si>
  <si>
    <t>B1500001737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</si>
  <si>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</si>
  <si>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</si>
  <si>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</si>
  <si>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</si>
  <si>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</si>
  <si>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</si>
  <si>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</si>
  <si>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</si>
  <si>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</si>
  <si>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</si>
  <si>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</si>
  <si>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B1500000670</t>
  </si>
  <si>
    <t>B1500000671</t>
  </si>
  <si>
    <t>B1500000672</t>
  </si>
  <si>
    <t>B1500000673</t>
  </si>
  <si>
    <t>B1500000674</t>
  </si>
  <si>
    <t>B1500000663</t>
  </si>
  <si>
    <t>B1500000662</t>
  </si>
  <si>
    <t>B1500000665</t>
  </si>
  <si>
    <t>B1500000666</t>
  </si>
  <si>
    <t>B1500000661</t>
  </si>
  <si>
    <t>B1500000664</t>
  </si>
  <si>
    <t>B1500000667</t>
  </si>
  <si>
    <t>B1500000668</t>
  </si>
  <si>
    <t>B1500000669</t>
  </si>
  <si>
    <t>A0100100115000202</t>
  </si>
  <si>
    <t>A0100100115000205</t>
  </si>
  <si>
    <t>Universidad Tecnologica del Sur (UTESUR)</t>
  </si>
  <si>
    <t>B1500000118</t>
  </si>
  <si>
    <t>Universidad Tecnologica del Cibao Oriental (UTECO)</t>
  </si>
  <si>
    <t>B1500000064</t>
  </si>
  <si>
    <t>P0100100101086</t>
  </si>
  <si>
    <t>B1500000195</t>
  </si>
  <si>
    <t>B1500000196</t>
  </si>
  <si>
    <t>Sub-total Becas Nacionales</t>
  </si>
  <si>
    <t>BECAS INTERNACIONALES</t>
  </si>
  <si>
    <t>Fact. S/N</t>
  </si>
  <si>
    <t>CAMPUS FRANCE (15,984.00x71.00)</t>
  </si>
  <si>
    <t>Fact. 92948614</t>
  </si>
  <si>
    <t>UNIVERSIDAD ALFONSO X EL SABIO (18,088.00 x 71.00)</t>
  </si>
  <si>
    <t>Fact. 18430037</t>
  </si>
  <si>
    <t>ESCUELA ORGANIZACIÓN INDUSTRIAL (EOI)(17,250.00x71.00)</t>
  </si>
  <si>
    <t>Fact. 18560210</t>
  </si>
  <si>
    <t>ESCUELA ORGANIZACIÓN INDUSTRIAL(EOI)(1,150.00x71.00)</t>
  </si>
  <si>
    <t>Fact. 20/A-00081</t>
  </si>
  <si>
    <t>UNIVERSIDAD CATÓLICA DE MURCIA(UCAM) (1,540.96 x 71.00)</t>
  </si>
  <si>
    <t>Fact. 20/A-00104</t>
  </si>
  <si>
    <t>Fact. 20/A-00105</t>
  </si>
  <si>
    <t>UNIVERSIDAD CATÓLICA DE MURCIA(UCAM) (2,054.60 x 71.00)</t>
  </si>
  <si>
    <t>Fact. B-18</t>
  </si>
  <si>
    <t>NEXT INTERNATIONAL BUSINESS SCHOOL, S.A. (3,800.00 x 71.00)</t>
  </si>
  <si>
    <t>UNIVERSIDAD DE BARCELONA (2,312.12 x 71.00)</t>
  </si>
  <si>
    <t xml:space="preserve">INSTITUTO ESTUDIOS MEDICOS(AUTÓNOMA DE BARCELONA) (2,154.02 x71.00) </t>
  </si>
  <si>
    <t xml:space="preserve">INSTITUTO ESTUDIOS MEDICOS(AUTÓNOMA DE BARCELONA) (4,745 x71.00) </t>
  </si>
  <si>
    <t>A19/20-000974</t>
  </si>
  <si>
    <t>UNIVERSIDAD EN INTERNET (UNIR) (1,296.00 x 71.00)</t>
  </si>
  <si>
    <t>A19/20-000607</t>
  </si>
  <si>
    <t>UNIVERSIDAD EN INTERNET (UNIR) (10.80 x 71.00)</t>
  </si>
  <si>
    <t>A/00278/19</t>
  </si>
  <si>
    <t>UNIVERSIDAD DE NEBRIJA (11,154.00 x 71.00) 1ra. FACTURA</t>
  </si>
  <si>
    <t>A/00280/19</t>
  </si>
  <si>
    <t>UNIVERSIDAD DE NEBRIJA (11,154.00 x 71.00) 2da. FACTURA</t>
  </si>
  <si>
    <t>A/01073/19</t>
  </si>
  <si>
    <t>UNIVERSIDAD DE NEBRIJA (12,250.00 x 71.00) CURSO 2019-2020</t>
  </si>
  <si>
    <t>A/00613/18</t>
  </si>
  <si>
    <t>UNIVERSIDAD DE NEBRIJA (13,029.00 x 71.00) CUOTA 1/3</t>
  </si>
  <si>
    <t>A/000282/19</t>
  </si>
  <si>
    <t xml:space="preserve">UNIVERSIDAD DE NEBRIJA (14,872.00 x 71.00) </t>
  </si>
  <si>
    <t>A/01178/19</t>
  </si>
  <si>
    <t>UNIVERSIDAD DE NEBRIJA (12,349.56 x 71.00)</t>
  </si>
  <si>
    <t>A/000223/19</t>
  </si>
  <si>
    <t xml:space="preserve">UNIVERSIDAD DE NEBRIJA (24,500.00 x 71.00) </t>
  </si>
  <si>
    <t>A/00047/19</t>
  </si>
  <si>
    <t>UNIVERSIDAD DE NEBRIJA (467,595.75 x 71.00) CUOTA 2/3</t>
  </si>
  <si>
    <t>A/000281/19</t>
  </si>
  <si>
    <t xml:space="preserve">UNIVERSIDAD DE NEBRIJA (608,589.00x 71.00) </t>
  </si>
  <si>
    <t>Fact. S/N..</t>
  </si>
  <si>
    <t>UNIVERSIDAD POLITECNICA DE CATALUNYA (35,001.67 x 71.00)</t>
  </si>
  <si>
    <t>UNIVERSIDAD POLITECNICA DE CATALUNYA (540.92x71.00)</t>
  </si>
  <si>
    <t>UNIVERSIDAD POLITECNICA DE CATALUNYA (8,795.54 x 71.00)</t>
  </si>
  <si>
    <t>UNIVERSIDAD POLITECNICA DE CATALUNYA(12,758.36x71.00)</t>
  </si>
  <si>
    <t>UNIVERSIDAD POLITECNICA DE CATALUNYA(28,191.53x71.00)</t>
  </si>
  <si>
    <t>UNIVERSIDAD POLITECNICA DE CATALUNYA(545.92x71.00)</t>
  </si>
  <si>
    <t>UNIVERSIDAD POLITECNICA DE CATALUNYA(540.92x71.00)</t>
  </si>
  <si>
    <t>UNIVERSIDAD POLITECNICA DE CATALUNYA(47,487.81x71.00)</t>
  </si>
  <si>
    <t>UNIVERSIDAD POLITECNICA DE CATALUNYA(3,786.44x71.00)</t>
  </si>
  <si>
    <t>Fact. 2018001832</t>
  </si>
  <si>
    <t>UNIVERSIDAD POLITECNICA DE CARTAGENA(1,874.00x71.00)</t>
  </si>
  <si>
    <t>UNIVERSIDAD POLITECNICA DE CARTAGENA(15,545.25x71.00) euros</t>
  </si>
  <si>
    <t>UNIVERSIDAD POLITECNICA DE CARTAGENA(2,035.69x71.00) euros</t>
  </si>
  <si>
    <t>UNIVERSIDAD POLITECNICA DE CARTAGENA(2,220.75x71.00) euros</t>
  </si>
  <si>
    <t>Fact. 2018003171</t>
  </si>
  <si>
    <t>UNIVERSIDAD POLITECNICA DE CARTAGENA(237.50x71.00) euros</t>
  </si>
  <si>
    <t>UNIVERSIDAD POLITECNICA DE CARTAGENA(3,886.32x71.00)</t>
  </si>
  <si>
    <t>Fact. 2019000771</t>
  </si>
  <si>
    <t>UNIVERSIDAD POLITECNICA DE CARTAGENA(475.00x71.00)</t>
  </si>
  <si>
    <t>Fact. 2019000770</t>
  </si>
  <si>
    <t>UNIVERSIDAD POLITECNICA DE CARTAGENA(5,875.00x71.00) euros</t>
  </si>
  <si>
    <t>Fact. 2018002435</t>
  </si>
  <si>
    <t>UNIVERSIDAD POLITECNICA DE CARTAGENA(740.25x71.00) euros</t>
  </si>
  <si>
    <t>Fact.1975002448</t>
  </si>
  <si>
    <t>UNIVERSIDAD COMPLUTENSE DE MADRID (22,505.02 x 71.00)</t>
  </si>
  <si>
    <t>UNIVERSIDAD POLITECNICA DE MADRID (126.12 x 71.00)</t>
  </si>
  <si>
    <t>UNIVERSIDAD POLITECNICA DE MADRID (176.27 x 71.00)</t>
  </si>
  <si>
    <t>Fact. 287</t>
  </si>
  <si>
    <t>UNIVERSIDAD POLITECNICA DE MADRID (2,556.87 x 71.00)</t>
  </si>
  <si>
    <t>Fact. 12</t>
  </si>
  <si>
    <t>UNIVERSIDAD POLITECNICA DE MADRID (2,559.85 x 71.00)</t>
  </si>
  <si>
    <t>UNIVERSIDAD POLITECNICA DE MADRID (27.54 x 71.00)</t>
  </si>
  <si>
    <t>UNIVERSIDAD POLITECNICA DE MADRID (284.34 x 71.00)</t>
  </si>
  <si>
    <t>UNIVERSIDAD DE SALAMANCA (63,750.37x 71.00)</t>
  </si>
  <si>
    <t>UNIVERSIDAD DE SEVILLA (10,920.00x71.00)</t>
  </si>
  <si>
    <t>UNIVERSIDAD DE SEVILLA (158,400.00x71.00)</t>
  </si>
  <si>
    <t>UNIVERSIDAD DE SEVILLA (89,800.00x71.00)</t>
  </si>
  <si>
    <t>DG-21012</t>
  </si>
  <si>
    <t>FUNDACIO JESIUTE (22,951.50 x 71.00)</t>
  </si>
  <si>
    <t>S0453597</t>
  </si>
  <si>
    <t>PRIFYSGOL BANGOR (16,750.00 x 71.00)</t>
  </si>
  <si>
    <t>S0453716</t>
  </si>
  <si>
    <t>BRISTOL UNIVERSITY (118,728.00 x 57.50)</t>
  </si>
  <si>
    <t>Fact. BP-686-2015</t>
  </si>
  <si>
    <t>BRISTOL UNIVERSITY (11,843.08 x 57.50)</t>
  </si>
  <si>
    <t>Fact. 01-0023483</t>
  </si>
  <si>
    <t>ESCUELA AGRICOLA PANAMERICANA (ZAMORANO)(12,180.00 x57.50)</t>
  </si>
  <si>
    <t>Fact. 30900</t>
  </si>
  <si>
    <t>ESCUELA AGRICOLA PANAMERICANA (ZAMORANO)(15,867.20 x 57.50)</t>
  </si>
  <si>
    <t>Fact. 27577</t>
  </si>
  <si>
    <t>CENTRO AGRONO TROPICAL DE INV. Y ENSE. CATIE (71,700.00x57.50)</t>
  </si>
  <si>
    <t>S9343704</t>
  </si>
  <si>
    <t>UNIVERSITY OF ILLINOIS (13,268.62 x 57.50)</t>
  </si>
  <si>
    <t>Fact.127985</t>
  </si>
  <si>
    <t xml:space="preserve">MICHIGAN UNIVERSITY (350.00 x57.50) </t>
  </si>
  <si>
    <t>Fact.128487</t>
  </si>
  <si>
    <t>Fact.125834</t>
  </si>
  <si>
    <t xml:space="preserve">MICHIGAN UNIVERSITY (395.00 x57.50) </t>
  </si>
  <si>
    <t>Fact.127984</t>
  </si>
  <si>
    <t xml:space="preserve">MICHIGAN UNIVERSITY (602.25 x57.50) </t>
  </si>
  <si>
    <t>Fact.128488</t>
  </si>
  <si>
    <t xml:space="preserve">MICHIGAN UNIVERSITY (637.25 x57.50) </t>
  </si>
  <si>
    <t>Fact.316627</t>
  </si>
  <si>
    <t>PONTIFICIA UNIVERSIDAD CATÓLICA DE CHILE(2,600.00 x 57.50)</t>
  </si>
  <si>
    <t>ROCHESTER INSTITUTE OF TECHNOLOGY (11,974.00 x 57.50)</t>
  </si>
  <si>
    <t>OTOÑO 2019</t>
  </si>
  <si>
    <t>ROCHESTER INSTITUTE OF TECHNOLOGY (92,315.00 x 57.50)</t>
  </si>
  <si>
    <t xml:space="preserve">ROCHESTER INSTITUTE OF TECHNOLOGY (30,507.20x57.50) </t>
  </si>
  <si>
    <t>PRIMAVERA 2020</t>
  </si>
  <si>
    <t>Fact. 3/3</t>
  </si>
  <si>
    <t>UNIVERSIDAD DE RUSIA (58,035.00 x 57.50)</t>
  </si>
  <si>
    <t>Fact. BE-0000296</t>
  </si>
  <si>
    <t>UNIVERSIDAD EARTH (11,200 x 57.50)</t>
  </si>
  <si>
    <t>Fact. BE-0000311</t>
  </si>
  <si>
    <t>UNIVERSIDAD EARTH (14,000.00 x 57.50)</t>
  </si>
  <si>
    <t>Fact. 45086247</t>
  </si>
  <si>
    <t>UNIVERSITY WOLVERHAMPTON (44,770.07 x 57.50)</t>
  </si>
  <si>
    <t>Sub-total Becas Internacionales</t>
  </si>
  <si>
    <t>LENGUAS EXTRANJERAS (INGLES POR INMERSION)</t>
  </si>
  <si>
    <t>B15000000131</t>
  </si>
  <si>
    <t>Centro Capacitación Prof. Juan Bosch</t>
  </si>
  <si>
    <t>Lenguas Extranjeras</t>
  </si>
  <si>
    <t>B15000000132</t>
  </si>
  <si>
    <t>B15000000048</t>
  </si>
  <si>
    <t>Centro de la Juventud y de la Cultura</t>
  </si>
  <si>
    <t>B15000000049</t>
  </si>
  <si>
    <t>B15000000050</t>
  </si>
  <si>
    <t>B15000000051</t>
  </si>
  <si>
    <t>B15000000052</t>
  </si>
  <si>
    <t>B1500000076</t>
  </si>
  <si>
    <t>Credi Frias Sosa, S.R.L.</t>
  </si>
  <si>
    <t>Alquileres</t>
  </si>
  <si>
    <t>B1500000077</t>
  </si>
  <si>
    <t>O1/12/19</t>
  </si>
  <si>
    <t>B1500000041</t>
  </si>
  <si>
    <t>Sept./Nov. 2019</t>
  </si>
  <si>
    <t>B1500000042</t>
  </si>
  <si>
    <t>Sept./Nov. 2020</t>
  </si>
  <si>
    <t>B1500000085</t>
  </si>
  <si>
    <t>Fundación Carlos Peréz Guante</t>
  </si>
  <si>
    <t>B1500001158</t>
  </si>
  <si>
    <t>27/03 al 29/05/2020</t>
  </si>
  <si>
    <t>B1500001164</t>
  </si>
  <si>
    <t>B15000000129</t>
  </si>
  <si>
    <t>Parroquia San Antonio de Padua (La Victoria)</t>
  </si>
  <si>
    <t>14/08 al 13/09/2020</t>
  </si>
  <si>
    <t>B15000000130</t>
  </si>
  <si>
    <t>14/09 al 13/10/2020</t>
  </si>
  <si>
    <t>Parroquia San Antonio de Pádua (La Victoria)</t>
  </si>
  <si>
    <t>14/10 al 13/11/2020</t>
  </si>
  <si>
    <t>B15000000272</t>
  </si>
  <si>
    <t>Universidad Católica Tecnologica de Barahona (UCATEBA)</t>
  </si>
  <si>
    <t>B15000000273</t>
  </si>
  <si>
    <t>Sub-total Lenguas Extranjeras</t>
  </si>
  <si>
    <t>SUPLIDORES ADMINISTRATIVOS</t>
  </si>
  <si>
    <t>B1500048510</t>
  </si>
  <si>
    <t>Agua Planeta Azul</t>
  </si>
  <si>
    <t xml:space="preserve">Agua Consumo </t>
  </si>
  <si>
    <t>B1500000116</t>
  </si>
  <si>
    <t>Asociación Dominicana de Enfermeras Graduadas Inc.</t>
  </si>
  <si>
    <t>Serv. Capacitación</t>
  </si>
  <si>
    <t>B1500024854</t>
  </si>
  <si>
    <t>Ayuntamiento del Distrito Nacional</t>
  </si>
  <si>
    <t>Serv. Recog. Basura</t>
  </si>
  <si>
    <t>B1500025504</t>
  </si>
  <si>
    <t>B1500011309</t>
  </si>
  <si>
    <t>Cecomsa, S.A.</t>
  </si>
  <si>
    <t>Materiales de oficina</t>
  </si>
  <si>
    <t>Constructora e Ingenieria Juancham, SRL</t>
  </si>
  <si>
    <t>Const.Obras menores</t>
  </si>
  <si>
    <t>B1500045602</t>
  </si>
  <si>
    <t>Coporación Estatal de Radio y Televisión</t>
  </si>
  <si>
    <t>Publicidad y Propaganda</t>
  </si>
  <si>
    <t>B1500004643</t>
  </si>
  <si>
    <t>B1500000120</t>
  </si>
  <si>
    <t>Data Cursos Gaceta Judicial</t>
  </si>
  <si>
    <t>B1500010880</t>
  </si>
  <si>
    <t>Edenorte Dominicana, S.A</t>
  </si>
  <si>
    <t>Energia Electrica</t>
  </si>
  <si>
    <t>B1500003937</t>
  </si>
  <si>
    <t>Editora Hoy</t>
  </si>
  <si>
    <t>B150004114</t>
  </si>
  <si>
    <t>B1500000456</t>
  </si>
  <si>
    <t>Empresas Integradas, S.A</t>
  </si>
  <si>
    <t>Electrodomesticos</t>
  </si>
  <si>
    <t>B1500000149</t>
  </si>
  <si>
    <t>EPX Dominicana, SRL</t>
  </si>
  <si>
    <t>Mascarilla Quirurgica</t>
  </si>
  <si>
    <t>B1500000385</t>
  </si>
  <si>
    <t>Eulogia Vásquez Pérez</t>
  </si>
  <si>
    <t>Notarización Doc.</t>
  </si>
  <si>
    <t>B1500000158</t>
  </si>
  <si>
    <t>Grubo Icberg</t>
  </si>
  <si>
    <t>Adq. Equipos Tecn.</t>
  </si>
  <si>
    <t>Inversiones Azul del Este Dominicano</t>
  </si>
  <si>
    <t>Almuerzo a Invitado</t>
  </si>
  <si>
    <t>B1500000029</t>
  </si>
  <si>
    <t>José Pio Santana Herrera</t>
  </si>
  <si>
    <t>Leg. Y Contrato</t>
  </si>
  <si>
    <t>B1500000016</t>
  </si>
  <si>
    <t>Levigarb, SRL</t>
  </si>
  <si>
    <t>Maleca Ingenieria, SRL</t>
  </si>
  <si>
    <t>Serv. Tecn. Readec.</t>
  </si>
  <si>
    <t>B1500000012</t>
  </si>
  <si>
    <t>Nelsón Rudys Castillo Ogando</t>
  </si>
  <si>
    <t>Pedro Maria Abreu Abreu</t>
  </si>
  <si>
    <t>B1500000003</t>
  </si>
  <si>
    <t>Rafael Antonio Matos</t>
  </si>
  <si>
    <t>B1500000006</t>
  </si>
  <si>
    <t>B1500000007</t>
  </si>
  <si>
    <t>Rubather Saldos y Remates SRL</t>
  </si>
  <si>
    <t>Cafetera Eléctrica</t>
  </si>
  <si>
    <t>B1500001589</t>
  </si>
  <si>
    <t xml:space="preserve">Tecnas, Eirl. </t>
  </si>
  <si>
    <t>Mant.  Ascensores</t>
  </si>
  <si>
    <t>B1500000150</t>
  </si>
  <si>
    <t>Up Bar &amp; Grill, SRL</t>
  </si>
  <si>
    <t>Refrigerios Actividad</t>
  </si>
  <si>
    <t>B1500000151</t>
  </si>
  <si>
    <t>B1500000001</t>
  </si>
  <si>
    <t>Victoria Hidalgo Rodriguez</t>
  </si>
  <si>
    <t>Sub-total por Pagar Suplidores Administrativos</t>
  </si>
  <si>
    <t>FONDOCYT</t>
  </si>
  <si>
    <t>VCYT-252-6-2021</t>
  </si>
  <si>
    <t>Proyecytos de Invest.</t>
  </si>
  <si>
    <t>VCYT-291-6-2021</t>
  </si>
  <si>
    <t>VCYT-288-6-2021</t>
  </si>
  <si>
    <t>VCYT-289-6-2021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</si>
  <si>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</si>
  <si>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</si>
  <si>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Jose A.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</si>
  <si>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</si>
  <si>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Encargado de Coordinación de Pagos </t>
  </si>
  <si>
    <t xml:space="preserve"> Vice-ministro Administrativo y Financiero</t>
  </si>
  <si>
    <t>Obispado de Puerto Plata</t>
  </si>
  <si>
    <t>B1500005014</t>
  </si>
  <si>
    <t>B1500005018</t>
  </si>
  <si>
    <t>B1500005019</t>
  </si>
  <si>
    <t>B1500005020</t>
  </si>
  <si>
    <t>B1500005021</t>
  </si>
  <si>
    <t>B1500005022</t>
  </si>
  <si>
    <t>B1500005023</t>
  </si>
  <si>
    <t>B1500005024</t>
  </si>
  <si>
    <t>B1500005025</t>
  </si>
  <si>
    <t>B150000256</t>
  </si>
  <si>
    <t>B1500000738</t>
  </si>
  <si>
    <t>B1500000955</t>
  </si>
  <si>
    <t>B1500000834</t>
  </si>
  <si>
    <t xml:space="preserve">Universidad Autónoma de Santo Domingo (UASD) </t>
  </si>
  <si>
    <t>B1500000514</t>
  </si>
  <si>
    <t>B1500000515</t>
  </si>
  <si>
    <t>B1500000516</t>
  </si>
  <si>
    <t>B1500000517</t>
  </si>
  <si>
    <t>B1500000518</t>
  </si>
  <si>
    <t>B1500000519</t>
  </si>
  <si>
    <t>B15000000164</t>
  </si>
  <si>
    <t>A0100100115000950</t>
  </si>
  <si>
    <t>A0100100115000055</t>
  </si>
  <si>
    <t>A0100100115000054</t>
  </si>
  <si>
    <t>A0100100115000067</t>
  </si>
  <si>
    <t>A0100100115000096</t>
  </si>
  <si>
    <t>A0100100115000078</t>
  </si>
  <si>
    <t>A0100100115000372</t>
  </si>
  <si>
    <t>A0100100115000271</t>
  </si>
  <si>
    <t>A0100100115000504</t>
  </si>
  <si>
    <t>A0100100115000537</t>
  </si>
  <si>
    <t>B15000000147</t>
  </si>
  <si>
    <t>Colegio Don Bosco</t>
  </si>
  <si>
    <t>B15000000148</t>
  </si>
  <si>
    <t>B15000000149</t>
  </si>
  <si>
    <t>B15000000153</t>
  </si>
  <si>
    <t>B15000000154</t>
  </si>
  <si>
    <t>B1500000049</t>
  </si>
  <si>
    <t>B1500000015</t>
  </si>
  <si>
    <t>Instituto Tecnológico San Ignacio de Loyola</t>
  </si>
  <si>
    <t>B15000000549</t>
  </si>
  <si>
    <t>B15000000289</t>
  </si>
  <si>
    <t>B1500026138</t>
  </si>
  <si>
    <t>B1500102228</t>
  </si>
  <si>
    <t>Compañía Dominicana de Telefonos, S.A.</t>
  </si>
  <si>
    <t>Servicio Telefónico</t>
  </si>
  <si>
    <t>B1500102226</t>
  </si>
  <si>
    <t>B1500102227</t>
  </si>
  <si>
    <t>B1500102538</t>
  </si>
  <si>
    <t>B1500102541</t>
  </si>
  <si>
    <t>Conceldom, SRL.</t>
  </si>
  <si>
    <t>Product. Eléctrico</t>
  </si>
  <si>
    <t>B1500151171</t>
  </si>
  <si>
    <t>Edeeste, S.A.</t>
  </si>
  <si>
    <t>B1500154609</t>
  </si>
  <si>
    <t>B15001514552</t>
  </si>
  <si>
    <t>B1500152195</t>
  </si>
  <si>
    <t>B1500163642</t>
  </si>
  <si>
    <t>B1500163249</t>
  </si>
  <si>
    <t>B1500160220</t>
  </si>
  <si>
    <t>B1500161111</t>
  </si>
  <si>
    <t>B1500006016</t>
  </si>
  <si>
    <t>Editora Listin Diario</t>
  </si>
  <si>
    <t>B1500003128</t>
  </si>
  <si>
    <t>Editora El Nuevo Diario</t>
  </si>
  <si>
    <t>B150000003</t>
  </si>
  <si>
    <t>Eduardo Hilarion Klinger Pevida</t>
  </si>
  <si>
    <t>Compras de Libros</t>
  </si>
  <si>
    <t>B1500000047</t>
  </si>
  <si>
    <t>Felix Manuel Cordero Montilla</t>
  </si>
  <si>
    <t>Materiales Impresos</t>
  </si>
  <si>
    <t>B1500001358</t>
  </si>
  <si>
    <t>Grupo Diario Libre, S.A.</t>
  </si>
  <si>
    <t>B1500000182</t>
  </si>
  <si>
    <t>B1500001839</t>
  </si>
  <si>
    <t>GTG Industrial, S.A.</t>
  </si>
  <si>
    <t>Mat. de Limpieza</t>
  </si>
  <si>
    <t>B1500002809</t>
  </si>
  <si>
    <t>Hyl, S.A</t>
  </si>
  <si>
    <t>Neumaticos P/Veh.</t>
  </si>
  <si>
    <t>B1500000774</t>
  </si>
  <si>
    <t>B1500000009</t>
  </si>
  <si>
    <t>Jaz Industrial SRL</t>
  </si>
  <si>
    <t xml:space="preserve">Suministro Shutters </t>
  </si>
  <si>
    <t>José Antonio Gil Gutierrez</t>
  </si>
  <si>
    <t>Milena Tours</t>
  </si>
  <si>
    <t>Viajes al Exterior</t>
  </si>
  <si>
    <t>Margarita Medina Taller Manos Creativas</t>
  </si>
  <si>
    <t>Publicidad</t>
  </si>
  <si>
    <t>New York &amp; Company Trading Group (NYCTG, SRL)</t>
  </si>
  <si>
    <t>Compras Butacas</t>
  </si>
  <si>
    <t>Orlando Tabare Castillo Acevedo</t>
  </si>
  <si>
    <t>Osvaldo Valentin Valera Jmenez</t>
  </si>
  <si>
    <t>Mant. De Techos</t>
  </si>
  <si>
    <t>B1500019903</t>
  </si>
  <si>
    <t>Humanos Seguros, S.A.</t>
  </si>
  <si>
    <t>Seguros</t>
  </si>
  <si>
    <t>B1500019904</t>
  </si>
  <si>
    <t>B1500008260</t>
  </si>
  <si>
    <t>Wind Telecom</t>
  </si>
  <si>
    <t>Serv.Internet y Cables</t>
  </si>
  <si>
    <t>VCYT-200-07-2021</t>
  </si>
  <si>
    <t>VCYT-191-07-2021</t>
  </si>
  <si>
    <t>VCYT-304-07-2021</t>
  </si>
  <si>
    <t>Instituto Dominicano de Investigaciones Agropecuarias y Forestales</t>
  </si>
  <si>
    <t>VCYT-303-07-2021</t>
  </si>
  <si>
    <t>VCYT-194-07-2021</t>
  </si>
  <si>
    <t>VCYT-196-07-2021</t>
  </si>
  <si>
    <t>VCYT-195-07-2021</t>
  </si>
  <si>
    <t>VCYT-192-07-2021</t>
  </si>
  <si>
    <t>VCYT-197-7-2021</t>
  </si>
  <si>
    <t>VCYT-199-7-2021</t>
  </si>
  <si>
    <t>VCYT-193-6-2021</t>
  </si>
  <si>
    <t>Pendiente</t>
  </si>
  <si>
    <r>
      <t>Instituto Tecnologico de Santo Domingo (INTEC)</t>
    </r>
    <r>
      <rPr>
        <sz val="9"/>
        <color rgb="FFC00000"/>
        <rFont val="Arial"/>
        <family val="2"/>
      </rPr>
      <t>-N/C#B040000044 $23,575.00-552,077.00=</t>
    </r>
  </si>
  <si>
    <r>
      <t>Univ. Católica TecnoLógica del Cibao(UCATECI)</t>
    </r>
    <r>
      <rPr>
        <sz val="9"/>
        <color rgb="FFFF0000"/>
        <rFont val="Arial"/>
        <family val="2"/>
      </rPr>
      <t>-N/C#B04000006 RD$275,780.00-2,043,136.99</t>
    </r>
  </si>
  <si>
    <t xml:space="preserve">       Director Financiero</t>
  </si>
  <si>
    <t xml:space="preserve">     Aprobado por: Lic. Jose A. Cancel</t>
  </si>
  <si>
    <t>Proveedor</t>
  </si>
  <si>
    <t>Factura No.</t>
  </si>
  <si>
    <t>Fecha Factura</t>
  </si>
  <si>
    <t>Monto Facturado</t>
  </si>
  <si>
    <t>Monto Pendiente</t>
  </si>
  <si>
    <t>Fecha Fin Factura</t>
  </si>
  <si>
    <t>Pagado a la Fecha</t>
  </si>
  <si>
    <t>Estado</t>
  </si>
  <si>
    <t>Atrasado</t>
  </si>
  <si>
    <t>Completo</t>
  </si>
  <si>
    <t>S/F</t>
  </si>
  <si>
    <t>Univ. Aut. de Santo Domingo (UASD) Patronato de Apogyo al Centro UASD-Bani</t>
  </si>
  <si>
    <t>Becas Nacionales</t>
  </si>
  <si>
    <t>Fundacion Hergar Para la Investigacion y Promoción Educativa</t>
  </si>
  <si>
    <t>B1500000104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</si>
  <si>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</si>
  <si>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</si>
  <si>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</si>
  <si>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</si>
  <si>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</si>
  <si>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</si>
  <si>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B1500000501</t>
  </si>
  <si>
    <t>B1500000502</t>
  </si>
  <si>
    <t>B1500000503</t>
  </si>
  <si>
    <r>
      <t>Instituto Tecnologico de Santo Domingo (INTEC)</t>
    </r>
    <r>
      <rPr>
        <sz val="9"/>
        <color rgb="FFC00000"/>
        <rFont val="Arial Narrow"/>
        <family val="2"/>
      </rPr>
      <t>-N/C#B040000044 $23,575.00-552,077.00=</t>
    </r>
  </si>
  <si>
    <t>B1500001551</t>
  </si>
  <si>
    <t>B1500001575</t>
  </si>
  <si>
    <t>B1500001576</t>
  </si>
  <si>
    <t>Instituto Tecnico Superior Oscus San Valero</t>
  </si>
  <si>
    <t>B1500000070</t>
  </si>
  <si>
    <t>B1500000072</t>
  </si>
  <si>
    <t>B1500000071</t>
  </si>
  <si>
    <t>Instituto Superior de Agricultura</t>
  </si>
  <si>
    <t>B1500000327</t>
  </si>
  <si>
    <t>B1500000410</t>
  </si>
  <si>
    <t>B1500000354</t>
  </si>
  <si>
    <t>B1500000403</t>
  </si>
  <si>
    <t>B1500000404</t>
  </si>
  <si>
    <t>B1500000405</t>
  </si>
  <si>
    <t>B1500000406</t>
  </si>
  <si>
    <t>B1500000412</t>
  </si>
  <si>
    <t>B1500000413</t>
  </si>
  <si>
    <t>B1500000408</t>
  </si>
  <si>
    <t>B1500000409</t>
  </si>
  <si>
    <t>B1500000407</t>
  </si>
  <si>
    <t>Fact.005162</t>
  </si>
  <si>
    <r>
      <t>Pontificia Universidad Madre y Maestra (PUCMM-STO.DGO</t>
    </r>
    <r>
      <rPr>
        <sz val="9"/>
        <color rgb="FFC00000"/>
        <rFont val="Arial Narrow"/>
        <family val="2"/>
      </rPr>
      <t>.)-N/C#B040006643 $8,516,695.47-242,531.94=</t>
    </r>
  </si>
  <si>
    <t>B1500005035</t>
  </si>
  <si>
    <t>B1500005450</t>
  </si>
  <si>
    <t>B1500005034</t>
  </si>
  <si>
    <t>B1500005451</t>
  </si>
  <si>
    <t>B1500005016</t>
  </si>
  <si>
    <t>B1500005017</t>
  </si>
  <si>
    <r>
      <t>Pontificia Universidad Madre y Maestra (PUCMM-STO.DGO.),</t>
    </r>
    <r>
      <rPr>
        <sz val="9"/>
        <color rgb="FFC00000"/>
        <rFont val="Arial Narrow"/>
        <family val="2"/>
      </rPr>
      <t xml:space="preserve"> Menos N/C#B040006644 por RD$278,431.94 y NC # B040006645 por RD$249,7287.68.</t>
    </r>
  </si>
  <si>
    <t>Patronato Apoyo Al Centro Regional (UASD BANI)</t>
  </si>
  <si>
    <t>B150000000323</t>
  </si>
  <si>
    <t>B1500000367</t>
  </si>
  <si>
    <t>B1500000368</t>
  </si>
  <si>
    <t>B1500000369</t>
  </si>
  <si>
    <t>B1500000359</t>
  </si>
  <si>
    <t>B1500000360</t>
  </si>
  <si>
    <t>B1500000361</t>
  </si>
  <si>
    <t>B1500000362</t>
  </si>
  <si>
    <t>B1500000363</t>
  </si>
  <si>
    <t>B1500000364</t>
  </si>
  <si>
    <t>B1500000365</t>
  </si>
  <si>
    <t>B1500000366</t>
  </si>
  <si>
    <t>B1500000286</t>
  </si>
  <si>
    <t>B1500000288</t>
  </si>
  <si>
    <t>B1500000340</t>
  </si>
  <si>
    <t>B1500000614</t>
  </si>
  <si>
    <t>B1500000908</t>
  </si>
  <si>
    <r>
      <t>Univ. Católica TecnoLógica del Cibao(UCATECI)</t>
    </r>
    <r>
      <rPr>
        <sz val="9"/>
        <color rgb="FFFF0000"/>
        <rFont val="Arial Narrow"/>
        <family val="2"/>
      </rPr>
      <t>-N/C#B04000006 RD$275,780.00-2,043,136.99</t>
    </r>
  </si>
  <si>
    <t xml:space="preserve">Universidad Iberoamericana, (UNIBE) </t>
  </si>
  <si>
    <t>Universidad Iberoamericana</t>
  </si>
  <si>
    <t>B1500000588</t>
  </si>
  <si>
    <t>B1500000589</t>
  </si>
  <si>
    <t>B1500000593</t>
  </si>
  <si>
    <t>B1500000594</t>
  </si>
  <si>
    <t>B1500000595</t>
  </si>
  <si>
    <t>B1500000597</t>
  </si>
  <si>
    <t>B1500000598</t>
  </si>
  <si>
    <t>B1500000900</t>
  </si>
  <si>
    <r>
      <t xml:space="preserve">Universidad Tecnologica de Santiago (UTESA)  </t>
    </r>
    <r>
      <rPr>
        <sz val="9"/>
        <color rgb="FFFF0000"/>
        <rFont val="Arial Narrow"/>
        <family val="2"/>
      </rPr>
      <t>Menos N/C#B0400000230 por RD$53,805 y NC # B0400000220 por RD$3,525.00</t>
    </r>
  </si>
  <si>
    <t>B1500000382</t>
  </si>
  <si>
    <t>B1500000383</t>
  </si>
  <si>
    <t>B1500000384</t>
  </si>
  <si>
    <t>B1500000387</t>
  </si>
  <si>
    <t>B1500000388</t>
  </si>
  <si>
    <t>B1500001953</t>
  </si>
  <si>
    <t>B1500001960</t>
  </si>
  <si>
    <t>B1500001964</t>
  </si>
  <si>
    <t>B1500001972</t>
  </si>
  <si>
    <t>Universidad Autónoma de Santo Domingo (UASD) Facultad de Ciencias Económicas Y Soc.</t>
  </si>
  <si>
    <t>B15000001005</t>
  </si>
  <si>
    <t>Universidad Autónoma de Santo Domingo (UASD) Facultad de Ciencias de la Educación</t>
  </si>
  <si>
    <t>B15000001007</t>
  </si>
  <si>
    <t>B15000001015</t>
  </si>
  <si>
    <t>B15000001016</t>
  </si>
  <si>
    <t>B15000001018</t>
  </si>
  <si>
    <t>B15000001019</t>
  </si>
  <si>
    <t>B15000001020</t>
  </si>
  <si>
    <t>B15000001029</t>
  </si>
  <si>
    <t>B1500000911</t>
  </si>
  <si>
    <t>B1500000912</t>
  </si>
  <si>
    <t>B1500000913</t>
  </si>
  <si>
    <t>B1500000914</t>
  </si>
  <si>
    <t>B1500000933</t>
  </si>
  <si>
    <t>Becas Internacionales</t>
  </si>
  <si>
    <t>ROSA MARIA CALAF SOLE</t>
  </si>
  <si>
    <t>B1700000017</t>
  </si>
  <si>
    <t>8/28/2021</t>
  </si>
  <si>
    <t>B15000000155</t>
  </si>
  <si>
    <t>B1500001932</t>
  </si>
  <si>
    <t>Alquileres de Local</t>
  </si>
  <si>
    <t>UNIVERSIDAD ABIERTA PARA ADULTOS (UAPA)</t>
  </si>
  <si>
    <t>Alquiler de Local</t>
  </si>
  <si>
    <t>B15000000370</t>
  </si>
  <si>
    <t>B15000000374</t>
  </si>
  <si>
    <t>Fundacion Carlos Perez Guante</t>
  </si>
  <si>
    <t>B1500000090</t>
  </si>
  <si>
    <t>Alumtech Srl</t>
  </si>
  <si>
    <t>Alegre Eventos, SRL.</t>
  </si>
  <si>
    <t>B1500000428</t>
  </si>
  <si>
    <t>Agencia de Viajes Milena Tours, SRL</t>
  </si>
  <si>
    <t>B15000897</t>
  </si>
  <si>
    <t>Anthuriana Dominicana, SRL</t>
  </si>
  <si>
    <t>B1500002482</t>
  </si>
  <si>
    <t>B1500104716</t>
  </si>
  <si>
    <t>B1500104717</t>
  </si>
  <si>
    <t>B1500105090</t>
  </si>
  <si>
    <t>B1500105093</t>
  </si>
  <si>
    <t>B1500104718</t>
  </si>
  <si>
    <t>Candida Miguelina Hernandez Barett</t>
  </si>
  <si>
    <t>Notario Público</t>
  </si>
  <si>
    <t>B1500000125</t>
  </si>
  <si>
    <t>B1500000126</t>
  </si>
  <si>
    <t xml:space="preserve">Caasd </t>
  </si>
  <si>
    <t>B1500068740</t>
  </si>
  <si>
    <t>B1500069781</t>
  </si>
  <si>
    <t>B1500071557</t>
  </si>
  <si>
    <t>B1500073345</t>
  </si>
  <si>
    <t>B1500074064</t>
  </si>
  <si>
    <t>B1500068739</t>
  </si>
  <si>
    <t>B1500069780</t>
  </si>
  <si>
    <t>B1500071556</t>
  </si>
  <si>
    <t>B1500073243</t>
  </si>
  <si>
    <t>B1500073922</t>
  </si>
  <si>
    <t>Data Cursos Gaceta Judicial, SRL</t>
  </si>
  <si>
    <t>B1500221967</t>
  </si>
  <si>
    <t>Flow, SRL</t>
  </si>
  <si>
    <t>B1500000459</t>
  </si>
  <si>
    <t>B1500001433</t>
  </si>
  <si>
    <t>B1500001922</t>
  </si>
  <si>
    <t>Garena SRL</t>
  </si>
  <si>
    <t>Mat. Eléctricos</t>
  </si>
  <si>
    <t>B1500000189</t>
  </si>
  <si>
    <t>GE Electromecanica, SRL</t>
  </si>
  <si>
    <t>Gat office S.R.L.</t>
  </si>
  <si>
    <t>Tecnas EIRL</t>
  </si>
  <si>
    <t xml:space="preserve"> Mat. Ascensor dr  </t>
  </si>
  <si>
    <t>B1500001641</t>
  </si>
  <si>
    <t>B15000002809</t>
  </si>
  <si>
    <t>Sigmatec, SRL.</t>
  </si>
  <si>
    <t>Librería Juridica Internacional , SRL</t>
  </si>
  <si>
    <t>B1500000214</t>
  </si>
  <si>
    <t xml:space="preserve">Ayuntamiento del Distrito Nacional </t>
  </si>
  <si>
    <t>B1500000718</t>
  </si>
  <si>
    <t>B1500000721</t>
  </si>
  <si>
    <t>B1500000312</t>
  </si>
  <si>
    <t>B1500000315</t>
  </si>
  <si>
    <t>B1500000317</t>
  </si>
  <si>
    <t>B1500000318</t>
  </si>
  <si>
    <t>B1500000321</t>
  </si>
  <si>
    <t>Instituto Superior Estudio Especiales en Ciencia Sociales y Humanidades</t>
  </si>
  <si>
    <t>B1500000326</t>
  </si>
  <si>
    <t>B1500000472</t>
  </si>
  <si>
    <t>B1500000473</t>
  </si>
  <si>
    <t>B1500000474</t>
  </si>
  <si>
    <t>B1500000475</t>
  </si>
  <si>
    <t>B1500000476</t>
  </si>
  <si>
    <t>B1500000477</t>
  </si>
  <si>
    <t>B15000001050</t>
  </si>
  <si>
    <t>B1500000706</t>
  </si>
  <si>
    <t>B1500000707</t>
  </si>
  <si>
    <t>B1500000708</t>
  </si>
  <si>
    <t>B1500000711</t>
  </si>
  <si>
    <t>B1500000712</t>
  </si>
  <si>
    <t>B1500000713</t>
  </si>
  <si>
    <t>B1500000714</t>
  </si>
  <si>
    <t>B1500000715</t>
  </si>
  <si>
    <t>B1500000716</t>
  </si>
  <si>
    <t>B1500000717</t>
  </si>
  <si>
    <t>B1500000719</t>
  </si>
  <si>
    <t>B1500000720</t>
  </si>
  <si>
    <t>B1500000722</t>
  </si>
  <si>
    <t>B1500000723</t>
  </si>
  <si>
    <t>B1500000724</t>
  </si>
  <si>
    <t>Fact. BI-21/07</t>
  </si>
  <si>
    <t>Fact. BI-202109848</t>
  </si>
  <si>
    <t>ESCUELA DE EMPRESARIOS (1,500.00 x 68.00)</t>
  </si>
  <si>
    <t>Fact. BI-3364-21</t>
  </si>
  <si>
    <t>ESCUELA DE EMPRESARIOS (8,500.00 x 68.00)</t>
  </si>
  <si>
    <t>Fact. BI-3365-21</t>
  </si>
  <si>
    <t>Fact. BI-21008106</t>
  </si>
  <si>
    <t>Fact. BI-2021</t>
  </si>
  <si>
    <t>BI-PR-21-0056</t>
  </si>
  <si>
    <t>Credi Frias Sosa, SRL.</t>
  </si>
  <si>
    <t>B1500000080</t>
  </si>
  <si>
    <t>Parque Industrial Zona Franca Gurabo, S.A.</t>
  </si>
  <si>
    <t>B01000028417</t>
  </si>
  <si>
    <t>B01000028132</t>
  </si>
  <si>
    <t>Servicio Sistema Motriz A. M. G.</t>
  </si>
  <si>
    <t>Mantenimiento de Transporte</t>
  </si>
  <si>
    <t>B1500002112</t>
  </si>
  <si>
    <t>B1500002242</t>
  </si>
  <si>
    <t>B1500002243</t>
  </si>
  <si>
    <t>B1500002244</t>
  </si>
  <si>
    <t>B1500002245</t>
  </si>
  <si>
    <t>B1500002246</t>
  </si>
  <si>
    <t>B1500002247</t>
  </si>
  <si>
    <t>B1500002354</t>
  </si>
  <si>
    <t>B1500002355</t>
  </si>
  <si>
    <t xml:space="preserve">Cuentas por Pagar </t>
  </si>
  <si>
    <t>Completado</t>
  </si>
  <si>
    <t xml:space="preserve">Fundación Hergar Para La Investigaciíon y Promoción Educativa </t>
  </si>
  <si>
    <t>B1500000121</t>
  </si>
  <si>
    <t>B1500000010</t>
  </si>
  <si>
    <t>B1500001609</t>
  </si>
  <si>
    <t>B1500001610</t>
  </si>
  <si>
    <t>B1500001611</t>
  </si>
  <si>
    <t>B1500001612</t>
  </si>
  <si>
    <t>B1500001615</t>
  </si>
  <si>
    <t>B1500001617</t>
  </si>
  <si>
    <t>B1500001618</t>
  </si>
  <si>
    <t>B1500001620</t>
  </si>
  <si>
    <t>B1500001622</t>
  </si>
  <si>
    <t>B1500001623</t>
  </si>
  <si>
    <t>B1500001624</t>
  </si>
  <si>
    <t>B1500001625</t>
  </si>
  <si>
    <t>B1500001626</t>
  </si>
  <si>
    <t>B1500001627</t>
  </si>
  <si>
    <t>B1500001792</t>
  </si>
  <si>
    <t>B1500001821</t>
  </si>
  <si>
    <t>B1500001825</t>
  </si>
  <si>
    <t>B1500001830</t>
  </si>
  <si>
    <t>B1500001831</t>
  </si>
  <si>
    <t>B1500001832</t>
  </si>
  <si>
    <t>B1500001837</t>
  </si>
  <si>
    <t>B1500001816</t>
  </si>
  <si>
    <t>B1500001817</t>
  </si>
  <si>
    <t>B1500001820</t>
  </si>
  <si>
    <t>B1500001822</t>
  </si>
  <si>
    <t>B1500001823</t>
  </si>
  <si>
    <t>B1500001824</t>
  </si>
  <si>
    <t>B1500001826</t>
  </si>
  <si>
    <t>B1500001827</t>
  </si>
  <si>
    <t>B1500001828</t>
  </si>
  <si>
    <t>B1500001829</t>
  </si>
  <si>
    <t>B1500001833</t>
  </si>
  <si>
    <t>B1500001834</t>
  </si>
  <si>
    <t>B1500001838</t>
  </si>
  <si>
    <t>B1500003295</t>
  </si>
  <si>
    <t>B1500002127</t>
  </si>
  <si>
    <t>B1500002098</t>
  </si>
  <si>
    <t>B1500002099</t>
  </si>
  <si>
    <t>B1500002116</t>
  </si>
  <si>
    <t>B1500002125</t>
  </si>
  <si>
    <t>B1500002131</t>
  </si>
  <si>
    <t>B1500002132</t>
  </si>
  <si>
    <t>B1500002143</t>
  </si>
  <si>
    <t>B1500002162</t>
  </si>
  <si>
    <t>B1500002213</t>
  </si>
  <si>
    <t>B1500000308</t>
  </si>
  <si>
    <t>B1500000580</t>
  </si>
  <si>
    <t>B1500000581</t>
  </si>
  <si>
    <t>B1500000582</t>
  </si>
  <si>
    <t>B1500000583</t>
  </si>
  <si>
    <t>B1500000584</t>
  </si>
  <si>
    <t>B1500001862</t>
  </si>
  <si>
    <t>B1500001863</t>
  </si>
  <si>
    <t>B1500002440</t>
  </si>
  <si>
    <t>B1500002442</t>
  </si>
  <si>
    <t>B1500002443</t>
  </si>
  <si>
    <t>B1500002444</t>
  </si>
  <si>
    <t>B1500002445</t>
  </si>
  <si>
    <t>B1500002446</t>
  </si>
  <si>
    <t>B1500002467</t>
  </si>
  <si>
    <t>B1500002468</t>
  </si>
  <si>
    <t>B1500002469</t>
  </si>
  <si>
    <t>B1500002470</t>
  </si>
  <si>
    <t>370/21/U</t>
  </si>
  <si>
    <t>371/21/U</t>
  </si>
  <si>
    <t>372/21/U</t>
  </si>
  <si>
    <t>373/21/U</t>
  </si>
  <si>
    <t>2021-000609</t>
  </si>
  <si>
    <t>HULT INTERNATIONAL BUSINESS SCHOOL (5,307.00 x 57.35)</t>
  </si>
  <si>
    <t>2021/2022</t>
  </si>
  <si>
    <t>B15000000029</t>
  </si>
  <si>
    <t>B01000028776</t>
  </si>
  <si>
    <t>B01000029050</t>
  </si>
  <si>
    <t>VCYT-535-11-2021</t>
  </si>
  <si>
    <t>VCYT-542-11-2021</t>
  </si>
  <si>
    <t>Universidad Autónoma de Santo Domingo (UASD) Patronato de Apogyo al Centro UASD-Bani</t>
  </si>
  <si>
    <t>Aguas Y Alcantarillado</t>
  </si>
  <si>
    <t xml:space="preserve"> AL 31/8/2021</t>
  </si>
  <si>
    <t>B1500000982</t>
  </si>
  <si>
    <t>B1500001083</t>
  </si>
  <si>
    <t>B1500001065</t>
  </si>
  <si>
    <t>B1500001082</t>
  </si>
  <si>
    <t>B1500001085</t>
  </si>
  <si>
    <t>B1500001086</t>
  </si>
  <si>
    <t>B1500001068</t>
  </si>
  <si>
    <t>B1500001111</t>
  </si>
  <si>
    <t>B1500001112</t>
  </si>
  <si>
    <t>B1500001109</t>
  </si>
  <si>
    <t>B1500001110</t>
  </si>
  <si>
    <t>B1500001126</t>
  </si>
  <si>
    <t>B1500001128</t>
  </si>
  <si>
    <t>B150001127</t>
  </si>
  <si>
    <t>B1500001114</t>
  </si>
  <si>
    <t>B1500001069</t>
  </si>
  <si>
    <t>B1500001070</t>
  </si>
  <si>
    <t>B1500001071</t>
  </si>
  <si>
    <t>B1500001135</t>
  </si>
  <si>
    <t>B1500001144</t>
  </si>
  <si>
    <t>PG00027094</t>
  </si>
  <si>
    <t>VCYT-583-12-2021</t>
  </si>
  <si>
    <t>VCYT-601-12-2022</t>
  </si>
  <si>
    <t>Instituto Tecnologico de Santo Domingo (INTEC) (4,977.94x57.50)</t>
  </si>
  <si>
    <t>Instituto Tecnologico de Santo Domingo (INTEC) (832.50x57.70)</t>
  </si>
  <si>
    <t>PG00027092/</t>
  </si>
  <si>
    <t>/B1500001614</t>
  </si>
  <si>
    <t>Universidad Iberoamericana, (UNIBE) (3,800.00 x 57.70)</t>
  </si>
  <si>
    <t>Universidad Iberoamericana, (UNIBE) (1,300.00 x 57.70)</t>
  </si>
  <si>
    <t>Universidad Iberoamericana, (UNIBE) (5,100.00 x 57.70)</t>
  </si>
  <si>
    <t>Pontificia Univ. Católica Madre y Maestra (PUCMM)(786.97 x 57.70)</t>
  </si>
  <si>
    <t>Pontificia Univ. Católica Madre y Maestra (PUCMM)(14,800x57.70)En-Mayo 18</t>
  </si>
  <si>
    <t>Pontificia Univ. Católica Madre y Maestra (5,180x57.70)Mayo-Agosto 18</t>
  </si>
  <si>
    <t>Pontificia Univ. Católica Madre y Maestra (502.50x57.70)Ene-Abril 18</t>
  </si>
  <si>
    <t>Pontificia Univ. Católica Madre y Maestra (722.50x57.70) Mayo-Agost18</t>
  </si>
  <si>
    <t>Pontificia Univ. Católica Madre y Maestra (9,380.00x57.70) Mayo-Agosto18</t>
  </si>
  <si>
    <t>Pontificia Universidad Católica Madre y Maestra (7,521.71x57.70)</t>
  </si>
  <si>
    <t>Pontificia Universidad Católica Madre y Maestra (13,186.00x57.70)</t>
  </si>
  <si>
    <t>Pontificia Universidad Católica Madre y Maestra (PUCMM)(3,309.48x57.70)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</si>
  <si>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</si>
  <si>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</si>
  <si>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</si>
  <si>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</si>
  <si>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</si>
  <si>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</si>
  <si>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VCYT-567-12-2021</t>
  </si>
  <si>
    <t>VCYT-576-12-2021</t>
  </si>
  <si>
    <t>12/14/2021</t>
  </si>
  <si>
    <t>B1500000346</t>
  </si>
  <si>
    <t>Pagado</t>
  </si>
  <si>
    <t>Instituto Superior de Estudios Educativo Pedro Poveda (ISESP)</t>
  </si>
  <si>
    <t>B1500000031</t>
  </si>
  <si>
    <t>B150000001012</t>
  </si>
  <si>
    <t>B150000000942</t>
  </si>
  <si>
    <t>B15000000018</t>
  </si>
  <si>
    <t>B010000115225</t>
  </si>
  <si>
    <t>B010000115226</t>
  </si>
  <si>
    <t>B010000115229</t>
  </si>
  <si>
    <t>B010000115232</t>
  </si>
  <si>
    <t>Rico Buffet, SRL</t>
  </si>
  <si>
    <t>B15000000526</t>
  </si>
  <si>
    <t>B1500182680</t>
  </si>
  <si>
    <t>B1500182681</t>
  </si>
  <si>
    <t>B1500182862</t>
  </si>
  <si>
    <t>B1500186658</t>
  </si>
  <si>
    <t>B1500249218</t>
  </si>
  <si>
    <t>B1500249219</t>
  </si>
  <si>
    <t>Hernandez Peguero &amp; Asociados SRL</t>
  </si>
  <si>
    <t>B1500000249</t>
  </si>
  <si>
    <t>Dos+2 Arquitectos e Ingenieros</t>
  </si>
  <si>
    <t>B1500000027</t>
  </si>
  <si>
    <t>B01000029433</t>
  </si>
  <si>
    <t>B01000029718</t>
  </si>
  <si>
    <t>Instituto Superior de Agricultura (ISA)</t>
  </si>
  <si>
    <t>VCYT-578-12-2021</t>
  </si>
  <si>
    <t>VCYT-587-12-2021</t>
  </si>
  <si>
    <t>B15000000031</t>
  </si>
  <si>
    <t>CAMPUS FRANCE (15,984.00x68.00)</t>
  </si>
  <si>
    <t>CESTEC (150,900.00 x 68.00)</t>
  </si>
  <si>
    <t>COMILLAS UNIVERSIDAD PONTIFICIA (6,790.00 x 68.00)</t>
  </si>
  <si>
    <t>UNIVERSIDAD ALFONSO X EL SABIO (18,088.00 x 68.00)</t>
  </si>
  <si>
    <t>ESCUELA ORGANIZACIÓN INDUSTRIAL (EOI)(17,250.00x68.00)</t>
  </si>
  <si>
    <t>ESCUELA ORGANIZACIÓN INDUSTRIAL(EOI)(1,150.00x68.00)</t>
  </si>
  <si>
    <t>UNIVERSIDAD CATÓLICA DE MURCIA(UCAM) (1,540.96 x 68.00)</t>
  </si>
  <si>
    <t>UNIVERSIDAD CATÓLICA DE MURCIA(UCAM) (2,054.60 x 68.00)</t>
  </si>
  <si>
    <t>NEXT INTERNATIONAL BUSINESS SCHOOL, S.A. (3,800.00 x 68.00)</t>
  </si>
  <si>
    <t>UNIVERSIDAD DE BARCELONA (2,312.12 x 68.00)</t>
  </si>
  <si>
    <t xml:space="preserve">INSTITUTO ESTUDIOS MEDICOS(AUTÓNOMA DE BARCELONA) (2,154.02 x68.00) </t>
  </si>
  <si>
    <t xml:space="preserve">INSTITUTO ESTUDIOS MEDICOS(AUTÓNOMA DE BARCELONA) (4,745 x68.00) </t>
  </si>
  <si>
    <t>UNIVERSIDAD EN INTERNET (UNIR) (1,296.00 x 68.00)</t>
  </si>
  <si>
    <t>NUOVA ACCADEMIA DI BELLE ARTI (114,000.00 x 68.00)-(28,500.00)=85,500.00</t>
  </si>
  <si>
    <t>SWISS EDUCATION GROUP (401,012.78 x 68.00)-(100,253.19)=300,759.59</t>
  </si>
  <si>
    <t>UNIVERSIDAD EN INTERNET (UNIR) (10.80 x 68.00)</t>
  </si>
  <si>
    <t>UNIVERSIDAD EN INTERNET (UNIR) (63,047.20 x 68.00)</t>
  </si>
  <si>
    <t>A21/22/00715</t>
  </si>
  <si>
    <t>UNIVERSIDAD POLITECNICA DE CATALUNYA (35,001.67 x 68.00)</t>
  </si>
  <si>
    <t>UNIVERSIDAD POLITECNICA DE CATALUNYA (540.92x68.00)</t>
  </si>
  <si>
    <t>UNIVERSIDAD POLITECNICA DE CATALUNYA (8,795.54 x 68.00)</t>
  </si>
  <si>
    <t>UNIVERSIDAD POLITECNICA DE CATALUNYA(12,758.36x68.00)</t>
  </si>
  <si>
    <t>UNIVERSIDAD POLITECNICA DE CATALUNYA(28,191.53x68.00)</t>
  </si>
  <si>
    <t>UNIVERSIDAD POLITECNICA DE CATALUNYA(545.92x68.00)</t>
  </si>
  <si>
    <t>UNIVERSIDAD POLITECNICA DE CATALUNYA(540.92x68.00)</t>
  </si>
  <si>
    <t>UNIVERSIDAD POLITECNICA DE CATALUNYA(47,487.81x68.00)</t>
  </si>
  <si>
    <t>UNIVERSIDAD POLITECNICA DE CATALUNYA(3,786.44x68.00)</t>
  </si>
  <si>
    <t>UNIVERSIDAD POLITECNICA DE CARTAGENA(1,874.00x68.00)</t>
  </si>
  <si>
    <t>UNIVERSIDAD POLITECNICA DE CARTAGENA(15,545.25x68.00) euros</t>
  </si>
  <si>
    <t>UNIVERSIDAD POLITECNICA DE CARTAGENA(2,035.69x68.00) euros</t>
  </si>
  <si>
    <t>UNIVERSIDAD POLITECNICA DE CARTAGENA(2,220.75x68.00) euros</t>
  </si>
  <si>
    <t>UNIVERSIDAD POLITECNICA DE CARTAGENA(237.50x68.00) euros</t>
  </si>
  <si>
    <t>UNIVERSIDAD POLITECNICA DE CARTAGENA(3,886.32x68.00)</t>
  </si>
  <si>
    <t>UNIVERSIDAD POLITECNICA DE CARTAGENA(475.00x68.00)</t>
  </si>
  <si>
    <t>UNIVERSIDAD POLITECNICA DE CARTAGENA(5,875.00x68.00) euros</t>
  </si>
  <si>
    <t>UNIVERSIDAD POLITECNICA DE CARTAGENA(740.25x68.00) euros</t>
  </si>
  <si>
    <t>UNIVERSIDAD COMPLUTENSE DE MADRID (22,505.02 x 68.00)</t>
  </si>
  <si>
    <t>UNIVERSIDAD POLITECNICA DE MADRID (126.12 x 68.00)</t>
  </si>
  <si>
    <t>UNIVERSIDAD POLITECNICA DE MADRID (176.27 x 68.00)</t>
  </si>
  <si>
    <t>UNIVERSIDAD POLITECNICA DE MADRID (2,556.87 x 68.00)</t>
  </si>
  <si>
    <t>UNIVERSIDAD POLITECNICA DE MADRID (2,559.85 x 68.00)</t>
  </si>
  <si>
    <t>UNIVERSIDAD POLITECNICA DE MADRID (27.54 x 68.00)</t>
  </si>
  <si>
    <t>UNIVERSIDAD POLITECNICA DE MADRID (284.34 x 68.00)</t>
  </si>
  <si>
    <t>UNIVERSIDAD DE SALAMANCA (63,750.37x 68.00)</t>
  </si>
  <si>
    <t>UNIVERSIDAD DE SEVILLA (10,920.00x68.00)</t>
  </si>
  <si>
    <t>UNIVERSIDAD DE SEVILLA (158,400.00x68.00)</t>
  </si>
  <si>
    <t>UNIVERSIDAD DE SEVILLA (89,800.00x68.00)</t>
  </si>
  <si>
    <t>PRIFYSGOL BANGOR (16,750.00 x 68.00)</t>
  </si>
  <si>
    <t>INSTITUTO EUROPEO DI DESING S.L (99,248.00 x 68.00)</t>
  </si>
  <si>
    <t>INSTITUTO NATIONAL DES SCIENCES APPLIQUEES ROUEN (70,000.00 x 68.00)</t>
  </si>
  <si>
    <t>INSTITUTO NATIONAL DES SCIENCES APPLIQUEES ROUEN (1,944.00 x 68.00)</t>
  </si>
  <si>
    <t>2021-000614</t>
  </si>
  <si>
    <t>UNIVERSIDAD DE NAVARRA (64,799.28 x 68.00)</t>
  </si>
  <si>
    <t>UDIMA (817,075.00 x68.00)</t>
  </si>
  <si>
    <t>UDIMA (276,500.00 x68.00)</t>
  </si>
  <si>
    <t>UDIMA (617,150.00 x68.00)</t>
  </si>
  <si>
    <t>UDIMA (45,000.00 x68.00)</t>
  </si>
  <si>
    <t>BRISTOL UNIVERSITY (118,728.00 x 57.70)</t>
  </si>
  <si>
    <t>BRISTOL UNIVERSITY (11,843.08 x 57.70)</t>
  </si>
  <si>
    <t>ESCUELA AGRICOLA PANAMERICANA (ZAMORANO)(12,180.00 x57.70</t>
  </si>
  <si>
    <t>ESCUELA AGRICOLA PANAMERICANA (ZAMORANO)(15,867.20 x 57.70)</t>
  </si>
  <si>
    <t>CENTRO AGRONO TROPICAL DE INV. Y ENSE. CATIE (71,700.00x57.70)</t>
  </si>
  <si>
    <t>FUNDACIÓN UNIVERSITARIA IBEROAMERICANA (2,598.00 x 57.70)</t>
  </si>
  <si>
    <t>UNIVERSITY OF ILLINOIS (13,268.62 x 57.70)</t>
  </si>
  <si>
    <t xml:space="preserve">MICHIGAN UNIVERSITY (350.00 x57.70) </t>
  </si>
  <si>
    <t xml:space="preserve">MICHIGAN UNIVERSITY (395.00 x57.70) </t>
  </si>
  <si>
    <t xml:space="preserve">MICHIGAN UNIVERSITY (602.25 x57.70) </t>
  </si>
  <si>
    <t xml:space="preserve">MICHIGAN UNIVERSITY (637.25 x57.70) </t>
  </si>
  <si>
    <t>PONTIFICIA UNIVERSIDAD CATÓLICA DE CHILE(2,600.00 x 57.70)</t>
  </si>
  <si>
    <t>ROCHESTER INSTITUTE OF TECHNOLOGY (11,974.00 x 57.70)</t>
  </si>
  <si>
    <t>ROCHESTER INSTITUTE OF TECHNOLOGY (92,315.00 x 57.70)</t>
  </si>
  <si>
    <t xml:space="preserve">ROCHESTER INSTITUTE OF TECHNOLOGY (30,507.20x57.70) </t>
  </si>
  <si>
    <t>CARNEGIE MELLON UNIVERSITY ( 10,200.00 x 57.70)</t>
  </si>
  <si>
    <t>Fact. 22001297</t>
  </si>
  <si>
    <t>UNIVERSIDAD EARTH (11,200 x 57.70)</t>
  </si>
  <si>
    <t>UNIVERSIDAD EARTH (14,000.00 x 57.70)</t>
  </si>
  <si>
    <t>FIU FIFTY (846.50 x 57.70)</t>
  </si>
  <si>
    <t>HOSPITAL BRITANICO (180,450.00 x 57.70)</t>
  </si>
  <si>
    <t>083-23294</t>
  </si>
  <si>
    <t>JOHNSON UNIVERSITY WALES (29,097.12 x 57.70)</t>
  </si>
  <si>
    <t>NOVA SOUTHEAESTERN (17,285.00 x 57.70)</t>
  </si>
  <si>
    <t>UNIVERSIDAD DE GUADALAJARA (124,690.00 x 57.70)-(5,223.36)=119,466.64</t>
  </si>
  <si>
    <t>UNIVERSITY OF ILLINOIS (9,597.48 x 57.70)</t>
  </si>
  <si>
    <t>UNIVERSIDAD DE RUSIA (58,035.00 x 57.70)</t>
  </si>
  <si>
    <t>pagado</t>
  </si>
  <si>
    <t>Alquiler Local</t>
  </si>
  <si>
    <t>Almuerzo y Refrigerios</t>
  </si>
  <si>
    <t>Obras en Edif. No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</si>
</sst>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1080A]dd/mm/yy"/>
    <numFmt numFmtId="166" formatCode="[$-1080A]#,##0.00;\-#,##0.00"/>
    <numFmt numFmtId="167" formatCode="[$-1080A]dd/mm/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2"/>
      <color rgb="FF002060"/>
      <name val="Arial"/>
      <family val="2"/>
    </font>
    <font>
      <sz val="9"/>
      <name val="Arial Narrow"/>
      <family val="2"/>
    </font>
    <font>
      <sz val="9"/>
      <color rgb="FFC00000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1"/>
      <color rgb="FF000000"/>
      <name val="Arial Narrow"/>
      <family val="2"/>
    </font>
    <font>
      <b/>
      <sz val="12"/>
      <name val="Arial Narrow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9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Font="1" applyFill="1"/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/>
    <xf numFmtId="3" fontId="10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11" fillId="0" borderId="0" xfId="0" applyFont="1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 applyProtection="1">
      <alignment vertical="top" wrapText="1" readingOrder="1"/>
      <protection locked="0"/>
    </xf>
    <xf numFmtId="3" fontId="13" fillId="2" borderId="4" xfId="0" applyNumberFormat="1" applyFont="1" applyFill="1" applyBorder="1" applyAlignment="1">
      <alignment horizontal="left" vertical="center" wrapText="1"/>
    </xf>
    <xf numFmtId="4" fontId="13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4" fontId="17" fillId="0" borderId="4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4" fontId="19" fillId="5" borderId="5" xfId="2" applyNumberFormat="1" applyFont="1" applyFill="1" applyBorder="1" applyAlignment="1">
      <alignment vertical="center"/>
    </xf>
    <xf numFmtId="4" fontId="20" fillId="5" borderId="5" xfId="0" applyNumberFormat="1" applyFont="1" applyFill="1" applyBorder="1"/>
    <xf numFmtId="3" fontId="3" fillId="2" borderId="0" xfId="0" applyNumberFormat="1" applyFont="1" applyFill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0" fontId="3" fillId="2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0" borderId="0" xfId="0" applyNumberFormat="1" applyFont="1" applyFill="1" applyAlignment="1">
      <alignment vertical="center"/>
    </xf>
    <xf numFmtId="0" fontId="3" fillId="2" borderId="0" xfId="0" applyFont="1" applyFill="1"/>
    <xf numFmtId="0" fontId="12" fillId="2" borderId="0" xfId="0" applyFont="1" applyFill="1"/>
    <xf numFmtId="4" fontId="13" fillId="0" borderId="4" xfId="1" applyNumberFormat="1" applyFont="1" applyFill="1" applyBorder="1" applyAlignment="1">
      <alignment vertical="center" wrapText="1"/>
    </xf>
    <xf numFmtId="166" fontId="13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17" fillId="0" borderId="4" xfId="0" applyNumberFormat="1" applyFont="1" applyFill="1" applyBorder="1" applyAlignment="1">
      <alignment horizontal="right"/>
    </xf>
    <xf numFmtId="164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4" fontId="19" fillId="0" borderId="0" xfId="2" applyNumberFormat="1" applyFont="1" applyFill="1" applyBorder="1"/>
    <xf numFmtId="0" fontId="24" fillId="2" borderId="0" xfId="0" applyFont="1" applyFill="1"/>
    <xf numFmtId="0" fontId="24" fillId="0" borderId="0" xfId="0" applyFont="1" applyFill="1"/>
    <xf numFmtId="166" fontId="1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13" fillId="0" borderId="4" xfId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0" fontId="24" fillId="0" borderId="0" xfId="0" applyFont="1"/>
    <xf numFmtId="4" fontId="13" fillId="0" borderId="4" xfId="0" applyNumberFormat="1" applyFont="1" applyFill="1" applyBorder="1"/>
    <xf numFmtId="0" fontId="25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7" fillId="0" borderId="0" xfId="0" applyFont="1"/>
    <xf numFmtId="4" fontId="17" fillId="0" borderId="4" xfId="0" applyNumberFormat="1" applyFont="1" applyBorder="1"/>
    <xf numFmtId="16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/>
    <xf numFmtId="0" fontId="6" fillId="2" borderId="0" xfId="0" applyFont="1" applyFill="1" applyAlignment="1"/>
    <xf numFmtId="0" fontId="5" fillId="2" borderId="0" xfId="0" applyFont="1" applyFill="1" applyAlignment="1"/>
    <xf numFmtId="3" fontId="25" fillId="0" borderId="9" xfId="0" applyNumberFormat="1" applyFont="1" applyFill="1" applyBorder="1"/>
    <xf numFmtId="164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3" fontId="13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center" vertical="top" wrapText="1" readingOrder="1"/>
      <protection locked="0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9" fillId="5" borderId="8" xfId="0" applyNumberFormat="1" applyFont="1" applyFill="1" applyBorder="1" applyAlignment="1">
      <alignment vertical="center"/>
    </xf>
    <xf numFmtId="4" fontId="20" fillId="5" borderId="8" xfId="0" applyNumberFormat="1" applyFont="1" applyFill="1" applyBorder="1"/>
    <xf numFmtId="165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>
      <alignment vertical="center" wrapText="1"/>
    </xf>
    <xf numFmtId="3" fontId="17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5" xfId="2" applyNumberFormat="1" applyFont="1" applyFill="1" applyBorder="1"/>
    <xf numFmtId="164" fontId="15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4" xfId="0" applyNumberFormat="1" applyFont="1" applyFill="1" applyBorder="1"/>
    <xf numFmtId="14" fontId="15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4" fontId="19" fillId="6" borderId="5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3" fontId="25" fillId="0" borderId="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17" fillId="0" borderId="4" xfId="0" applyFont="1" applyFill="1" applyBorder="1"/>
    <xf numFmtId="3" fontId="3" fillId="6" borderId="7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/>
    <xf numFmtId="3" fontId="26" fillId="2" borderId="4" xfId="0" applyNumberFormat="1" applyFont="1" applyFill="1" applyBorder="1" applyAlignment="1">
      <alignment vertical="center" wrapText="1"/>
    </xf>
    <xf numFmtId="4" fontId="26" fillId="2" borderId="4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0" fillId="5" borderId="5" xfId="0" applyNumberFormat="1" applyFont="1" applyFill="1" applyBorder="1"/>
    <xf numFmtId="4" fontId="20" fillId="5" borderId="8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Font="1" applyFill="1"/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/>
    <xf numFmtId="3" fontId="10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164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4" fontId="19" fillId="5" borderId="5" xfId="2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0" fontId="3" fillId="2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3" fillId="2" borderId="0" xfId="0" applyFont="1" applyFill="1"/>
    <xf numFmtId="0" fontId="12" fillId="2" borderId="0" xfId="0" applyFont="1" applyFill="1"/>
    <xf numFmtId="164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4" fontId="19" fillId="0" borderId="0" xfId="2" applyNumberFormat="1" applyFont="1" applyFill="1" applyBorder="1"/>
    <xf numFmtId="0" fontId="24" fillId="2" borderId="0" xfId="0" applyFont="1" applyFill="1"/>
    <xf numFmtId="0" fontId="24" fillId="0" borderId="0" xfId="0" applyFont="1" applyFill="1"/>
    <xf numFmtId="3" fontId="3" fillId="0" borderId="0" xfId="0" applyNumberFormat="1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6" fillId="2" borderId="0" xfId="0" applyFont="1" applyFill="1" applyAlignment="1"/>
    <xf numFmtId="0" fontId="5" fillId="2" borderId="0" xfId="0" applyFont="1" applyFill="1" applyAlignment="1"/>
    <xf numFmtId="3" fontId="25" fillId="0" borderId="9" xfId="0" applyNumberFormat="1" applyFont="1" applyFill="1" applyBorder="1"/>
    <xf numFmtId="4" fontId="19" fillId="5" borderId="8" xfId="0" applyNumberFormat="1" applyFont="1" applyFill="1" applyBorder="1" applyAlignment="1">
      <alignment vertical="center"/>
    </xf>
    <xf numFmtId="4" fontId="19" fillId="6" borderId="5" xfId="2" applyNumberFormat="1" applyFont="1" applyFill="1" applyBorder="1"/>
    <xf numFmtId="4" fontId="19" fillId="6" borderId="5" xfId="0" applyNumberFormat="1" applyFont="1" applyFill="1" applyBorder="1" applyAlignment="1">
      <alignment vertical="center"/>
    </xf>
    <xf numFmtId="3" fontId="25" fillId="0" borderId="0" xfId="0" applyNumberFormat="1" applyFont="1" applyFill="1" applyBorder="1"/>
    <xf numFmtId="3" fontId="3" fillId="6" borderId="7" xfId="0" applyNumberFormat="1" applyFont="1" applyFill="1" applyBorder="1" applyAlignment="1">
      <alignment vertical="center"/>
    </xf>
    <xf numFmtId="0" fontId="0" fillId="0" borderId="0" xfId="0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/>
    <xf numFmtId="164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4" fontId="19" fillId="5" borderId="5" xfId="2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4" fontId="19" fillId="0" borderId="0" xfId="0" applyNumberFormat="1" applyFont="1" applyFill="1" applyAlignment="1">
      <alignment vertical="center"/>
    </xf>
    <xf numFmtId="164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4" fontId="19" fillId="0" borderId="0" xfId="2" applyNumberFormat="1" applyFont="1" applyFill="1" applyBorder="1"/>
    <xf numFmtId="3" fontId="3" fillId="0" borderId="0" xfId="0" applyNumberFormat="1" applyFont="1" applyAlignment="1">
      <alignment horizontal="center" vertical="center"/>
    </xf>
    <xf numFmtId="4" fontId="19" fillId="5" borderId="8" xfId="0" applyNumberFormat="1" applyFont="1" applyFill="1" applyBorder="1" applyAlignment="1">
      <alignment vertical="center"/>
    </xf>
    <xf numFmtId="4" fontId="19" fillId="6" borderId="5" xfId="2" applyNumberFormat="1" applyFont="1" applyFill="1" applyBorder="1"/>
    <xf numFmtId="4" fontId="19" fillId="6" borderId="5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 readingOrder="1"/>
    </xf>
    <xf numFmtId="14" fontId="26" fillId="0" borderId="4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right" vertical="center" wrapText="1"/>
    </xf>
    <xf numFmtId="4" fontId="26" fillId="0" borderId="4" xfId="0" applyNumberFormat="1" applyFont="1" applyFill="1" applyBorder="1" applyAlignment="1">
      <alignment horizontal="right" vertical="center" wrapText="1" readingOrder="1"/>
    </xf>
    <xf numFmtId="14" fontId="26" fillId="0" borderId="4" xfId="0" applyNumberFormat="1" applyFont="1" applyFill="1" applyBorder="1" applyAlignment="1">
      <alignment horizontal="center" vertical="center" wrapText="1" readingOrder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 readingOrder="1"/>
    </xf>
    <xf numFmtId="0" fontId="28" fillId="0" borderId="4" xfId="0" applyFont="1" applyFill="1" applyBorder="1" applyAlignment="1">
      <alignment horizontal="center" vertical="center" wrapText="1"/>
    </xf>
    <xf numFmtId="14" fontId="28" fillId="0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right"/>
    </xf>
    <xf numFmtId="0" fontId="26" fillId="0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top" wrapText="1" readingOrder="1"/>
    </xf>
    <xf numFmtId="4" fontId="26" fillId="0" borderId="4" xfId="0" applyNumberFormat="1" applyFont="1" applyFill="1" applyBorder="1" applyAlignment="1">
      <alignment horizontal="right" vertical="top" wrapText="1" readingOrder="1"/>
    </xf>
    <xf numFmtId="14" fontId="28" fillId="0" borderId="4" xfId="0" applyNumberFormat="1" applyFont="1" applyFill="1" applyBorder="1" applyAlignment="1">
      <alignment horizontal="center" vertical="top" wrapText="1" readingOrder="1"/>
    </xf>
    <xf numFmtId="3" fontId="26" fillId="0" borderId="4" xfId="0" applyNumberFormat="1" applyFont="1" applyFill="1" applyBorder="1" applyAlignment="1">
      <alignment vertical="center" wrapText="1"/>
    </xf>
    <xf numFmtId="4" fontId="26" fillId="0" borderId="4" xfId="0" applyNumberFormat="1" applyFont="1" applyFill="1" applyBorder="1"/>
    <xf numFmtId="0" fontId="31" fillId="0" borderId="4" xfId="0" applyFont="1" applyFill="1" applyBorder="1" applyAlignment="1" applyProtection="1">
      <alignment horizontal="center" vertical="center" wrapText="1" readingOrder="1"/>
      <protection locked="0"/>
    </xf>
    <xf numFmtId="0" fontId="26" fillId="0" borderId="3" xfId="0" applyFont="1" applyFill="1" applyBorder="1" applyAlignment="1">
      <alignment horizontal="left" vertical="center"/>
    </xf>
    <xf numFmtId="3" fontId="26" fillId="0" borderId="3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26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4" xfId="0" applyFont="1" applyFill="1" applyBorder="1" applyAlignment="1" applyProtection="1">
      <alignment horizontal="center" vertical="center" wrapText="1" readingOrder="1"/>
      <protection locked="0"/>
    </xf>
    <xf numFmtId="164" fontId="26" fillId="0" borderId="4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2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6" fillId="0" borderId="4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4" xfId="0" applyNumberFormat="1" applyFont="1" applyFill="1" applyBorder="1" applyAlignment="1" applyProtection="1">
      <alignment vertical="top" wrapText="1" readingOrder="1"/>
      <protection locked="0"/>
    </xf>
    <xf numFmtId="3" fontId="26" fillId="0" borderId="4" xfId="0" applyNumberFormat="1" applyFont="1" applyFill="1" applyBorder="1" applyAlignment="1">
      <alignment horizontal="left" vertical="center" wrapText="1"/>
    </xf>
    <xf numFmtId="0" fontId="31" fillId="0" borderId="4" xfId="0" applyFont="1" applyFill="1" applyBorder="1" applyAlignment="1" applyProtection="1">
      <alignment horizontal="center" vertical="top" wrapText="1" readingOrder="1"/>
      <protection locked="0"/>
    </xf>
    <xf numFmtId="4" fontId="26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0" fontId="32" fillId="0" borderId="4" xfId="0" applyFont="1" applyFill="1" applyBorder="1" applyAlignment="1">
      <alignment horizontal="center" vertical="center" wrapText="1"/>
    </xf>
    <xf numFmtId="14" fontId="32" fillId="0" borderId="4" xfId="0" applyNumberFormat="1" applyFont="1" applyFill="1" applyBorder="1" applyAlignment="1">
      <alignment horizontal="center" vertical="center" wrapText="1"/>
    </xf>
    <xf numFmtId="4" fontId="32" fillId="0" borderId="4" xfId="2" applyNumberFormat="1" applyFont="1" applyFill="1" applyBorder="1" applyAlignment="1">
      <alignment horizontal="right"/>
    </xf>
    <xf numFmtId="4" fontId="26" fillId="0" borderId="4" xfId="2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vertical="center" wrapText="1"/>
    </xf>
    <xf numFmtId="165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4" xfId="0" applyNumberFormat="1" applyFont="1" applyFill="1" applyBorder="1" applyAlignment="1">
      <alignment horizontal="right"/>
    </xf>
    <xf numFmtId="3" fontId="32" fillId="0" borderId="4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 vertical="center" wrapText="1"/>
    </xf>
    <xf numFmtId="4" fontId="26" fillId="0" borderId="4" xfId="1" applyNumberFormat="1" applyFont="1" applyFill="1" applyBorder="1" applyAlignment="1">
      <alignment vertical="center" wrapText="1"/>
    </xf>
    <xf numFmtId="166" fontId="2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2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31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26" fillId="0" borderId="4" xfId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center" wrapText="1"/>
    </xf>
    <xf numFmtId="4" fontId="32" fillId="0" borderId="4" xfId="0" applyNumberFormat="1" applyFont="1" applyFill="1" applyBorder="1"/>
    <xf numFmtId="0" fontId="32" fillId="0" borderId="4" xfId="0" applyFont="1" applyFill="1" applyBorder="1"/>
    <xf numFmtId="3" fontId="26" fillId="2" borderId="4" xfId="0" applyNumberFormat="1" applyFont="1" applyFill="1" applyBorder="1" applyAlignment="1">
      <alignment horizontal="left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Border="1"/>
    <xf numFmtId="0" fontId="26" fillId="2" borderId="4" xfId="0" applyFont="1" applyFill="1" applyBorder="1" applyAlignment="1">
      <alignment horizontal="center" vertical="center" wrapText="1"/>
    </xf>
    <xf numFmtId="0" fontId="33" fillId="0" borderId="4" xfId="0" applyFont="1" applyBorder="1"/>
    <xf numFmtId="0" fontId="33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" fontId="30" fillId="0" borderId="4" xfId="0" applyNumberFormat="1" applyFont="1" applyBorder="1" applyAlignment="1">
      <alignment horizontal="right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14" fontId="31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right" vertical="center" wrapText="1"/>
    </xf>
    <xf numFmtId="4" fontId="26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2" borderId="4" xfId="0" applyFont="1" applyFill="1" applyBorder="1"/>
    <xf numFmtId="4" fontId="26" fillId="2" borderId="4" xfId="0" applyNumberFormat="1" applyFont="1" applyFill="1" applyBorder="1" applyAlignment="1">
      <alignment vertical="center" wrapText="1"/>
    </xf>
    <xf numFmtId="4" fontId="32" fillId="2" borderId="4" xfId="0" applyNumberFormat="1" applyFont="1" applyFill="1" applyBorder="1"/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 vertical="top" wrapText="1" readingOrder="1"/>
    </xf>
    <xf numFmtId="14" fontId="26" fillId="2" borderId="12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/>
    <xf numFmtId="164" fontId="26" fillId="2" borderId="3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 vertical="top" wrapText="1" readingOrder="1"/>
    </xf>
    <xf numFmtId="14" fontId="26" fillId="2" borderId="15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top" wrapText="1" readingOrder="1"/>
    </xf>
    <xf numFmtId="14" fontId="26" fillId="2" borderId="3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32" fillId="2" borderId="3" xfId="0" applyNumberFormat="1" applyFont="1" applyFill="1" applyBorder="1"/>
    <xf numFmtId="0" fontId="28" fillId="2" borderId="4" xfId="0" applyFont="1" applyFill="1" applyBorder="1" applyAlignment="1">
      <alignment horizontal="center" vertical="top" wrapText="1" readingOrder="1"/>
    </xf>
    <xf numFmtId="0" fontId="26" fillId="2" borderId="4" xfId="0" applyFont="1" applyFill="1" applyBorder="1" applyAlignment="1">
      <alignment vertical="center" wrapText="1"/>
    </xf>
    <xf numFmtId="14" fontId="28" fillId="2" borderId="4" xfId="0" applyNumberFormat="1" applyFont="1" applyFill="1" applyBorder="1" applyAlignment="1">
      <alignment horizontal="center" vertical="top" wrapText="1" readingOrder="1"/>
    </xf>
    <xf numFmtId="4" fontId="28" fillId="2" borderId="4" xfId="0" applyNumberFormat="1" applyFont="1" applyFill="1" applyBorder="1" applyAlignment="1">
      <alignment horizontal="right" vertical="top" wrapText="1" readingOrder="1"/>
    </xf>
    <xf numFmtId="4" fontId="26" fillId="2" borderId="4" xfId="0" applyNumberFormat="1" applyFont="1" applyFill="1" applyBorder="1" applyAlignment="1">
      <alignment horizontal="right" vertical="top" wrapText="1" readingOrder="1"/>
    </xf>
    <xf numFmtId="166" fontId="31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166" fontId="26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26" fillId="2" borderId="4" xfId="0" applyFont="1" applyFill="1" applyBorder="1" applyAlignment="1">
      <alignment horizontal="left" vertical="center"/>
    </xf>
    <xf numFmtId="4" fontId="32" fillId="2" borderId="4" xfId="0" applyNumberFormat="1" applyFont="1" applyFill="1" applyBorder="1" applyAlignment="1">
      <alignment horizontal="right"/>
    </xf>
    <xf numFmtId="4" fontId="26" fillId="2" borderId="4" xfId="0" applyNumberFormat="1" applyFont="1" applyFill="1" applyBorder="1" applyAlignment="1">
      <alignment horizontal="right" vertical="center" wrapText="1" readingOrder="1"/>
    </xf>
    <xf numFmtId="4" fontId="26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6" fillId="2" borderId="4" xfId="0" applyFont="1" applyFill="1" applyBorder="1" applyAlignment="1">
      <alignment horizontal="center" vertical="center" wrapText="1" readingOrder="1"/>
    </xf>
    <xf numFmtId="4" fontId="26" fillId="2" borderId="4" xfId="2" applyNumberFormat="1" applyFont="1" applyFill="1" applyBorder="1" applyAlignment="1">
      <alignment horizontal="right" vertical="center" wrapText="1"/>
    </xf>
    <xf numFmtId="14" fontId="26" fillId="2" borderId="4" xfId="0" applyNumberFormat="1" applyFont="1" applyFill="1" applyBorder="1" applyAlignment="1">
      <alignment horizontal="center" vertical="center" wrapText="1" readingOrder="1"/>
    </xf>
    <xf numFmtId="0" fontId="31" fillId="3" borderId="4" xfId="0" applyFont="1" applyFill="1" applyBorder="1" applyAlignment="1" applyProtection="1">
      <alignment horizontal="center" vertical="center" wrapText="1" readingOrder="1"/>
      <protection locked="0"/>
    </xf>
    <xf numFmtId="167" fontId="31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31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8" fillId="2" borderId="4" xfId="0" applyFont="1" applyFill="1" applyBorder="1" applyAlignment="1">
      <alignment horizontal="center" vertical="center" wrapText="1" readingOrder="1"/>
    </xf>
    <xf numFmtId="4" fontId="26" fillId="2" borderId="4" xfId="2" applyNumberFormat="1" applyFont="1" applyFill="1" applyBorder="1" applyAlignment="1" applyProtection="1">
      <alignment horizontal="right" vertical="center" wrapText="1" readingOrder="1"/>
      <protection locked="0"/>
    </xf>
    <xf numFmtId="0" fontId="31" fillId="2" borderId="4" xfId="0" applyFont="1" applyFill="1" applyBorder="1" applyAlignment="1" applyProtection="1">
      <alignment horizontal="center" vertical="center" wrapText="1" readingOrder="1"/>
      <protection locked="0"/>
    </xf>
    <xf numFmtId="14" fontId="31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32" fillId="2" borderId="4" xfId="2" applyNumberFormat="1" applyFont="1" applyFill="1" applyBorder="1" applyAlignment="1">
      <alignment horizontal="right"/>
    </xf>
    <xf numFmtId="4" fontId="28" fillId="2" borderId="4" xfId="0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horizontal="center" vertical="center" wrapText="1"/>
    </xf>
    <xf numFmtId="14" fontId="28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3" fillId="6" borderId="7" xfId="0" applyNumberFormat="1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139861</xdr:colOff>
      <xdr:row>0</xdr:row>
      <xdr:rowOff>10467</xdr:rowOff>
    </xdr:from>
    <xdr:to>
      <xdr:col>3</xdr:col>
      <xdr:colOff>512135</xdr:colOff>
      <xdr:row>4</xdr:row>
      <xdr:rowOff>36411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DEC62BD-F974-4FBA-9FBE-6C3C19BACA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2718" y="10467"/>
          <a:ext cx="1492247" cy="737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28575</xdr:rowOff>
    </xdr:from>
    <xdr:to>
      <xdr:col>3</xdr:col>
      <xdr:colOff>314325</xdr:colOff>
      <xdr:row>4</xdr:row>
      <xdr:rowOff>123825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E53BE93-1C32-4422-A905-9AA0929347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19075"/>
          <a:ext cx="11144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3</xdr:col>
      <xdr:colOff>276225</xdr:colOff>
      <xdr:row>2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ACF14E70-B438-44B0-9285-FFD0C27C75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52400"/>
          <a:ext cx="98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8AE1-BF26-443D-B524-9BB8B17DCFA0}">
  <sheetPr codeName="Sheet1"/>
  <dimension ref="A1:I780"/>
  <sheetViews>
    <sheetView topLeftCell="A239" zoomScale="91" zoomScaleNormal="91" workbookViewId="0">
      <selection activeCell="C264" sqref="C264"/>
    </sheetView>
  </sheetViews>
  <sheetFormatPr baseColWidth="10" defaultColWidth="11.42578125" defaultRowHeight="14.25" x14ac:dyDescent="0.2"/>
  <cols>
    <col min="1" max="1" width="64.140625" style="10" customWidth="1"/>
    <col min="2" max="2" width="17.42578125" style="10" customWidth="1"/>
    <col min="3" max="3" width="16.85546875" style="10" customWidth="1"/>
    <col min="4" max="4" width="17.5703125" style="10" customWidth="1"/>
    <col min="5" max="5" width="17.28515625" style="68" bestFit="1" customWidth="1"/>
    <col min="6" max="6" width="14.7109375" style="68" customWidth="1"/>
    <col min="7" max="7" width="15" style="10" bestFit="1" customWidth="1"/>
    <col min="8" max="8" width="15.7109375" style="10" customWidth="1"/>
    <col min="9" max="9" width="10.5703125" style="10" customWidth="1"/>
    <col min="10" max="16384" width="11.42578125" style="10"/>
  </cols>
  <sheetData>
    <row r="1" spans="1:9" x14ac:dyDescent="0.2">
      <c r="A1" s="11"/>
      <c r="B1" s="12"/>
      <c r="C1" s="13"/>
      <c r="D1" s="12"/>
      <c r="E1" s="14"/>
      <c r="F1" s="14"/>
    </row>
    <row r="2" spans="1:9" x14ac:dyDescent="0.2">
      <c r="A2" s="11"/>
      <c r="B2" s="12"/>
      <c r="C2" s="13"/>
      <c r="D2" s="12"/>
      <c r="E2" s="14"/>
      <c r="F2" s="14"/>
    </row>
    <row r="3" spans="1:9" x14ac:dyDescent="0.2">
      <c r="A3" s="11"/>
      <c r="B3" s="12"/>
      <c r="C3" s="13"/>
      <c r="D3" s="12"/>
      <c r="E3" s="14"/>
      <c r="F3" s="14"/>
    </row>
    <row r="4" spans="1:9" x14ac:dyDescent="0.2">
      <c r="A4" s="11"/>
      <c r="B4" s="12"/>
      <c r="C4" s="13"/>
      <c r="D4" s="12"/>
      <c r="E4" s="14"/>
      <c r="F4" s="14"/>
    </row>
    <row r="5" spans="1:9" ht="18" x14ac:dyDescent="0.2">
      <c r="A5" s="320" t="s">
        <v>0</v>
      </c>
      <c r="B5" s="320"/>
      <c r="C5" s="320"/>
      <c r="D5" s="320"/>
      <c r="E5" s="320"/>
      <c r="F5" s="320"/>
      <c r="G5" s="320"/>
      <c r="H5" s="320"/>
      <c r="I5" s="320"/>
    </row>
    <row r="6" spans="1:9" ht="18" x14ac:dyDescent="0.2">
      <c r="A6" s="320" t="s">
        <v>1</v>
      </c>
      <c r="B6" s="320"/>
      <c r="C6" s="320"/>
      <c r="D6" s="320"/>
      <c r="E6" s="320"/>
      <c r="F6" s="320"/>
      <c r="G6" s="320"/>
      <c r="H6" s="320"/>
      <c r="I6" s="320"/>
    </row>
    <row r="7" spans="1:9" ht="18" x14ac:dyDescent="0.2">
      <c r="A7" s="326" t="s">
        <v>2</v>
      </c>
      <c r="B7" s="326"/>
      <c r="C7" s="326"/>
      <c r="D7" s="326"/>
      <c r="E7" s="326"/>
      <c r="F7" s="326"/>
      <c r="G7" s="326"/>
      <c r="H7" s="326"/>
      <c r="I7" s="326"/>
    </row>
    <row r="8" spans="1:9" ht="15.75" x14ac:dyDescent="0.2">
      <c r="A8" s="321">
        <v>44408</v>
      </c>
      <c r="B8" s="321"/>
      <c r="C8" s="321"/>
      <c r="D8" s="321"/>
      <c r="E8" s="321"/>
      <c r="F8" s="321"/>
      <c r="G8" s="321"/>
      <c r="H8" s="321"/>
      <c r="I8" s="321"/>
    </row>
    <row r="9" spans="1:9" ht="18" x14ac:dyDescent="0.2">
      <c r="A9" s="322" t="s">
        <v>3</v>
      </c>
      <c r="B9" s="322"/>
      <c r="C9" s="322"/>
      <c r="D9" s="322"/>
      <c r="E9" s="322"/>
      <c r="F9" s="322"/>
      <c r="G9" s="322"/>
      <c r="H9" s="322"/>
      <c r="I9" s="322"/>
    </row>
    <row r="10" spans="1:9" ht="18" x14ac:dyDescent="0.2">
      <c r="A10" s="1"/>
      <c r="B10" s="1"/>
      <c r="C10" s="1"/>
      <c r="D10" s="1"/>
      <c r="E10" s="9"/>
      <c r="F10" s="9"/>
    </row>
    <row r="11" spans="1:9" ht="16.5" thickBot="1" x14ac:dyDescent="0.3">
      <c r="A11" s="15" t="s">
        <v>4</v>
      </c>
      <c r="B11" s="16"/>
      <c r="C11" s="16"/>
      <c r="D11" s="16"/>
      <c r="E11" s="17"/>
      <c r="F11" s="17"/>
    </row>
    <row r="12" spans="1:9" ht="32.25" thickBot="1" x14ac:dyDescent="0.3">
      <c r="A12" s="20" t="s">
        <v>754</v>
      </c>
      <c r="B12" s="21" t="s">
        <v>5</v>
      </c>
      <c r="C12" s="19" t="s">
        <v>755</v>
      </c>
      <c r="D12" s="18" t="s">
        <v>756</v>
      </c>
      <c r="E12" s="22" t="s">
        <v>757</v>
      </c>
      <c r="F12" s="22" t="s">
        <v>759</v>
      </c>
      <c r="G12" s="112" t="s">
        <v>760</v>
      </c>
      <c r="H12" s="112" t="s">
        <v>758</v>
      </c>
      <c r="I12" s="114" t="s">
        <v>761</v>
      </c>
    </row>
    <row r="13" spans="1:9" s="84" customFormat="1" ht="12" x14ac:dyDescent="0.2">
      <c r="A13" s="82" t="s">
        <v>7</v>
      </c>
      <c r="B13" s="83" t="s">
        <v>8</v>
      </c>
      <c r="C13" s="81" t="s">
        <v>6</v>
      </c>
      <c r="D13" s="80">
        <v>43818</v>
      </c>
      <c r="E13" s="23">
        <v>211543.33</v>
      </c>
      <c r="F13" s="117" t="s">
        <v>764</v>
      </c>
      <c r="G13" s="23"/>
      <c r="H13" s="76">
        <f t="shared" ref="H13:H76" si="0">+E13-G13</f>
        <v>211543.33</v>
      </c>
      <c r="I13" s="115" t="s">
        <v>762</v>
      </c>
    </row>
    <row r="14" spans="1:9" s="84" customFormat="1" ht="12" x14ac:dyDescent="0.2">
      <c r="A14" s="74" t="s">
        <v>7</v>
      </c>
      <c r="B14" s="75" t="s">
        <v>8</v>
      </c>
      <c r="C14" s="73" t="s">
        <v>9</v>
      </c>
      <c r="D14" s="85">
        <v>43983</v>
      </c>
      <c r="E14" s="23">
        <v>793527.58</v>
      </c>
      <c r="F14" s="117" t="s">
        <v>764</v>
      </c>
      <c r="G14" s="23"/>
      <c r="H14" s="76">
        <f t="shared" si="0"/>
        <v>793527.58</v>
      </c>
      <c r="I14" s="115" t="s">
        <v>762</v>
      </c>
    </row>
    <row r="15" spans="1:9" s="84" customFormat="1" ht="12" x14ac:dyDescent="0.2">
      <c r="A15" s="74" t="s">
        <v>7</v>
      </c>
      <c r="B15" s="75" t="s">
        <v>8</v>
      </c>
      <c r="C15" s="73" t="s">
        <v>10</v>
      </c>
      <c r="D15" s="85">
        <v>44105</v>
      </c>
      <c r="E15" s="23">
        <v>227246.31</v>
      </c>
      <c r="F15" s="117" t="s">
        <v>764</v>
      </c>
      <c r="G15" s="23"/>
      <c r="H15" s="76">
        <f t="shared" si="0"/>
        <v>227246.31</v>
      </c>
      <c r="I15" s="115" t="s">
        <v>762</v>
      </c>
    </row>
    <row r="16" spans="1:9" s="84" customFormat="1" ht="12" x14ac:dyDescent="0.2">
      <c r="A16" s="74" t="s">
        <v>7</v>
      </c>
      <c r="B16" s="75" t="s">
        <v>8</v>
      </c>
      <c r="C16" s="73" t="s">
        <v>11</v>
      </c>
      <c r="D16" s="85">
        <v>44105</v>
      </c>
      <c r="E16" s="23">
        <v>1450523.61</v>
      </c>
      <c r="F16" s="117" t="s">
        <v>764</v>
      </c>
      <c r="G16" s="23"/>
      <c r="H16" s="76">
        <f t="shared" si="0"/>
        <v>1450523.61</v>
      </c>
      <c r="I16" s="115" t="s">
        <v>762</v>
      </c>
    </row>
    <row r="17" spans="1:9" s="84" customFormat="1" ht="12" x14ac:dyDescent="0.2">
      <c r="A17" s="74" t="s">
        <v>13</v>
      </c>
      <c r="B17" s="75" t="s">
        <v>8</v>
      </c>
      <c r="C17" s="73" t="s">
        <v>12</v>
      </c>
      <c r="D17" s="85">
        <v>44256</v>
      </c>
      <c r="E17" s="23">
        <v>401731.18</v>
      </c>
      <c r="F17" s="117" t="s">
        <v>764</v>
      </c>
      <c r="G17" s="23"/>
      <c r="H17" s="76">
        <f t="shared" si="0"/>
        <v>401731.18</v>
      </c>
      <c r="I17" s="115" t="s">
        <v>749</v>
      </c>
    </row>
    <row r="18" spans="1:9" s="84" customFormat="1" ht="12" x14ac:dyDescent="0.2">
      <c r="A18" s="74" t="s">
        <v>13</v>
      </c>
      <c r="B18" s="75" t="s">
        <v>8</v>
      </c>
      <c r="C18" s="73" t="s">
        <v>14</v>
      </c>
      <c r="D18" s="85">
        <v>44256</v>
      </c>
      <c r="E18" s="23">
        <v>569547.9</v>
      </c>
      <c r="F18" s="117" t="s">
        <v>764</v>
      </c>
      <c r="G18" s="23"/>
      <c r="H18" s="76">
        <f t="shared" si="0"/>
        <v>569547.9</v>
      </c>
      <c r="I18" s="115" t="s">
        <v>749</v>
      </c>
    </row>
    <row r="19" spans="1:9" s="84" customFormat="1" ht="12" x14ac:dyDescent="0.2">
      <c r="A19" s="74" t="s">
        <v>13</v>
      </c>
      <c r="B19" s="75" t="s">
        <v>8</v>
      </c>
      <c r="C19" s="73" t="s">
        <v>15</v>
      </c>
      <c r="D19" s="85">
        <v>44348</v>
      </c>
      <c r="E19" s="23">
        <v>589715.15</v>
      </c>
      <c r="F19" s="117" t="s">
        <v>764</v>
      </c>
      <c r="G19" s="23"/>
      <c r="H19" s="76">
        <f t="shared" si="0"/>
        <v>589715.15</v>
      </c>
      <c r="I19" s="115" t="s">
        <v>749</v>
      </c>
    </row>
    <row r="20" spans="1:9" s="84" customFormat="1" ht="12" x14ac:dyDescent="0.2">
      <c r="A20" s="74" t="s">
        <v>17</v>
      </c>
      <c r="B20" s="75" t="s">
        <v>8</v>
      </c>
      <c r="C20" s="73" t="s">
        <v>16</v>
      </c>
      <c r="D20" s="85">
        <v>44348</v>
      </c>
      <c r="E20" s="23">
        <v>1580407.04</v>
      </c>
      <c r="F20" s="117" t="s">
        <v>764</v>
      </c>
      <c r="G20" s="23">
        <v>1580407.04</v>
      </c>
      <c r="H20" s="76">
        <f t="shared" si="0"/>
        <v>0</v>
      </c>
      <c r="I20" s="115" t="s">
        <v>763</v>
      </c>
    </row>
    <row r="21" spans="1:9" s="84" customFormat="1" ht="12" x14ac:dyDescent="0.2">
      <c r="A21" s="74" t="s">
        <v>17</v>
      </c>
      <c r="B21" s="75" t="s">
        <v>8</v>
      </c>
      <c r="C21" s="73" t="s">
        <v>18</v>
      </c>
      <c r="D21" s="85">
        <v>44348</v>
      </c>
      <c r="E21" s="23">
        <v>1487441.9199999999</v>
      </c>
      <c r="F21" s="117" t="s">
        <v>764</v>
      </c>
      <c r="G21" s="23"/>
      <c r="H21" s="76">
        <f t="shared" si="0"/>
        <v>1487441.9199999999</v>
      </c>
      <c r="I21" s="115" t="s">
        <v>749</v>
      </c>
    </row>
    <row r="22" spans="1:9" s="84" customFormat="1" ht="24" x14ac:dyDescent="0.2">
      <c r="A22" s="74" t="s">
        <v>20</v>
      </c>
      <c r="B22" s="75" t="s">
        <v>8</v>
      </c>
      <c r="C22" s="73" t="s">
        <v>19</v>
      </c>
      <c r="D22" s="72">
        <v>43983</v>
      </c>
      <c r="E22" s="23">
        <v>629580</v>
      </c>
      <c r="F22" s="117" t="s">
        <v>764</v>
      </c>
      <c r="G22" s="23"/>
      <c r="H22" s="76">
        <f t="shared" si="0"/>
        <v>629580</v>
      </c>
      <c r="I22" s="115" t="s">
        <v>762</v>
      </c>
    </row>
    <row r="23" spans="1:9" s="84" customFormat="1" ht="12" x14ac:dyDescent="0.2">
      <c r="A23" s="74" t="s">
        <v>20</v>
      </c>
      <c r="B23" s="75" t="s">
        <v>8</v>
      </c>
      <c r="C23" s="73" t="s">
        <v>21</v>
      </c>
      <c r="D23" s="72">
        <v>43983</v>
      </c>
      <c r="E23" s="23">
        <v>9439.58</v>
      </c>
      <c r="F23" s="117" t="s">
        <v>764</v>
      </c>
      <c r="G23" s="23"/>
      <c r="H23" s="76">
        <f t="shared" si="0"/>
        <v>9439.58</v>
      </c>
      <c r="I23" s="115" t="s">
        <v>762</v>
      </c>
    </row>
    <row r="24" spans="1:9" s="84" customFormat="1" ht="12" x14ac:dyDescent="0.2">
      <c r="A24" s="74" t="s">
        <v>20</v>
      </c>
      <c r="B24" s="75" t="s">
        <v>8</v>
      </c>
      <c r="C24" s="73" t="s">
        <v>22</v>
      </c>
      <c r="D24" s="72">
        <v>43983</v>
      </c>
      <c r="E24" s="23">
        <v>18200</v>
      </c>
      <c r="F24" s="117" t="s">
        <v>764</v>
      </c>
      <c r="G24" s="23"/>
      <c r="H24" s="76">
        <f t="shared" si="0"/>
        <v>18200</v>
      </c>
      <c r="I24" s="115" t="s">
        <v>762</v>
      </c>
    </row>
    <row r="25" spans="1:9" s="84" customFormat="1" ht="12" x14ac:dyDescent="0.2">
      <c r="A25" s="74" t="s">
        <v>20</v>
      </c>
      <c r="B25" s="75" t="s">
        <v>8</v>
      </c>
      <c r="C25" s="73" t="s">
        <v>23</v>
      </c>
      <c r="D25" s="72">
        <v>43983</v>
      </c>
      <c r="E25" s="23">
        <v>12300</v>
      </c>
      <c r="F25" s="117" t="s">
        <v>764</v>
      </c>
      <c r="G25" s="23"/>
      <c r="H25" s="76">
        <f t="shared" si="0"/>
        <v>12300</v>
      </c>
      <c r="I25" s="115" t="s">
        <v>762</v>
      </c>
    </row>
    <row r="26" spans="1:9" s="84" customFormat="1" ht="12" x14ac:dyDescent="0.2">
      <c r="A26" s="74" t="s">
        <v>20</v>
      </c>
      <c r="B26" s="75" t="s">
        <v>8</v>
      </c>
      <c r="C26" s="73" t="s">
        <v>24</v>
      </c>
      <c r="D26" s="72">
        <v>43983</v>
      </c>
      <c r="E26" s="23">
        <v>9437.5</v>
      </c>
      <c r="F26" s="117" t="s">
        <v>764</v>
      </c>
      <c r="G26" s="23"/>
      <c r="H26" s="76">
        <f t="shared" si="0"/>
        <v>9437.5</v>
      </c>
      <c r="I26" s="115" t="s">
        <v>762</v>
      </c>
    </row>
    <row r="27" spans="1:9" s="84" customFormat="1" ht="12" x14ac:dyDescent="0.2">
      <c r="A27" s="74" t="s">
        <v>20</v>
      </c>
      <c r="B27" s="75" t="s">
        <v>8</v>
      </c>
      <c r="C27" s="73" t="s">
        <v>25</v>
      </c>
      <c r="D27" s="72">
        <v>43983</v>
      </c>
      <c r="E27" s="23">
        <v>9439.58</v>
      </c>
      <c r="F27" s="117" t="s">
        <v>764</v>
      </c>
      <c r="G27" s="23"/>
      <c r="H27" s="76">
        <f t="shared" si="0"/>
        <v>9439.58</v>
      </c>
      <c r="I27" s="115" t="s">
        <v>762</v>
      </c>
    </row>
    <row r="28" spans="1:9" s="84" customFormat="1" ht="12" x14ac:dyDescent="0.2">
      <c r="A28" s="74" t="s">
        <v>20</v>
      </c>
      <c r="B28" s="75" t="s">
        <v>8</v>
      </c>
      <c r="C28" s="73" t="s">
        <v>26</v>
      </c>
      <c r="D28" s="72">
        <v>43983</v>
      </c>
      <c r="E28" s="23">
        <v>9439.58</v>
      </c>
      <c r="F28" s="117" t="s">
        <v>764</v>
      </c>
      <c r="G28" s="23"/>
      <c r="H28" s="76">
        <f t="shared" si="0"/>
        <v>9439.58</v>
      </c>
      <c r="I28" s="115" t="s">
        <v>762</v>
      </c>
    </row>
    <row r="29" spans="1:9" s="84" customFormat="1" ht="12" x14ac:dyDescent="0.2">
      <c r="A29" s="74" t="s">
        <v>20</v>
      </c>
      <c r="B29" s="75" t="s">
        <v>8</v>
      </c>
      <c r="C29" s="73" t="s">
        <v>27</v>
      </c>
      <c r="D29" s="72">
        <v>43983</v>
      </c>
      <c r="E29" s="23">
        <v>468900</v>
      </c>
      <c r="F29" s="117" t="s">
        <v>764</v>
      </c>
      <c r="G29" s="23"/>
      <c r="H29" s="76">
        <f t="shared" si="0"/>
        <v>468900</v>
      </c>
      <c r="I29" s="115" t="s">
        <v>762</v>
      </c>
    </row>
    <row r="30" spans="1:9" s="84" customFormat="1" ht="12" x14ac:dyDescent="0.2">
      <c r="A30" s="74" t="s">
        <v>20</v>
      </c>
      <c r="B30" s="75" t="s">
        <v>8</v>
      </c>
      <c r="C30" s="73" t="s">
        <v>28</v>
      </c>
      <c r="D30" s="72">
        <v>43983</v>
      </c>
      <c r="E30" s="23">
        <v>634645.80000000005</v>
      </c>
      <c r="F30" s="117" t="s">
        <v>764</v>
      </c>
      <c r="G30" s="23"/>
      <c r="H30" s="76">
        <f t="shared" si="0"/>
        <v>634645.80000000005</v>
      </c>
      <c r="I30" s="115" t="s">
        <v>762</v>
      </c>
    </row>
    <row r="31" spans="1:9" s="84" customFormat="1" ht="12" x14ac:dyDescent="0.2">
      <c r="A31" s="74" t="s">
        <v>20</v>
      </c>
      <c r="B31" s="75" t="s">
        <v>8</v>
      </c>
      <c r="C31" s="73" t="s">
        <v>30</v>
      </c>
      <c r="D31" s="72">
        <v>44348</v>
      </c>
      <c r="E31" s="23">
        <v>473181.1</v>
      </c>
      <c r="F31" s="117" t="s">
        <v>764</v>
      </c>
      <c r="G31" s="23"/>
      <c r="H31" s="76">
        <f t="shared" si="0"/>
        <v>473181.1</v>
      </c>
      <c r="I31" s="115" t="s">
        <v>749</v>
      </c>
    </row>
    <row r="32" spans="1:9" s="84" customFormat="1" ht="12" x14ac:dyDescent="0.2">
      <c r="A32" s="74" t="s">
        <v>20</v>
      </c>
      <c r="B32" s="75" t="s">
        <v>8</v>
      </c>
      <c r="C32" s="73" t="s">
        <v>29</v>
      </c>
      <c r="D32" s="72">
        <v>44112</v>
      </c>
      <c r="E32" s="23">
        <v>56625</v>
      </c>
      <c r="F32" s="117" t="s">
        <v>764</v>
      </c>
      <c r="G32" s="23"/>
      <c r="H32" s="76">
        <f t="shared" si="0"/>
        <v>56625</v>
      </c>
      <c r="I32" s="115" t="s">
        <v>762</v>
      </c>
    </row>
    <row r="33" spans="1:9" s="84" customFormat="1" ht="12" x14ac:dyDescent="0.2">
      <c r="A33" s="74" t="s">
        <v>20</v>
      </c>
      <c r="B33" s="75" t="s">
        <v>8</v>
      </c>
      <c r="C33" s="73" t="s">
        <v>31</v>
      </c>
      <c r="D33" s="72">
        <v>44348</v>
      </c>
      <c r="E33" s="23">
        <v>309237.44</v>
      </c>
      <c r="F33" s="117" t="s">
        <v>764</v>
      </c>
      <c r="G33" s="23"/>
      <c r="H33" s="76">
        <f t="shared" si="0"/>
        <v>309237.44</v>
      </c>
      <c r="I33" s="115" t="s">
        <v>749</v>
      </c>
    </row>
    <row r="34" spans="1:9" s="84" customFormat="1" ht="12" x14ac:dyDescent="0.2">
      <c r="A34" s="74" t="s">
        <v>20</v>
      </c>
      <c r="B34" s="75" t="s">
        <v>8</v>
      </c>
      <c r="C34" s="73" t="s">
        <v>32</v>
      </c>
      <c r="D34" s="72">
        <v>44348</v>
      </c>
      <c r="E34" s="23">
        <v>328116.59999999998</v>
      </c>
      <c r="F34" s="117" t="s">
        <v>764</v>
      </c>
      <c r="G34" s="23"/>
      <c r="H34" s="76">
        <f t="shared" si="0"/>
        <v>328116.59999999998</v>
      </c>
      <c r="I34" s="115" t="s">
        <v>749</v>
      </c>
    </row>
    <row r="35" spans="1:9" s="84" customFormat="1" ht="12" x14ac:dyDescent="0.2">
      <c r="A35" s="74" t="s">
        <v>20</v>
      </c>
      <c r="B35" s="75" t="s">
        <v>8</v>
      </c>
      <c r="C35" s="73" t="s">
        <v>33</v>
      </c>
      <c r="D35" s="72">
        <v>44348</v>
      </c>
      <c r="E35" s="23">
        <v>390921.92</v>
      </c>
      <c r="F35" s="117" t="s">
        <v>764</v>
      </c>
      <c r="G35" s="23"/>
      <c r="H35" s="76">
        <f t="shared" si="0"/>
        <v>390921.92</v>
      </c>
      <c r="I35" s="115" t="s">
        <v>749</v>
      </c>
    </row>
    <row r="36" spans="1:9" s="84" customFormat="1" ht="12" x14ac:dyDescent="0.2">
      <c r="A36" s="74" t="s">
        <v>20</v>
      </c>
      <c r="B36" s="75" t="s">
        <v>8</v>
      </c>
      <c r="C36" s="73" t="s">
        <v>34</v>
      </c>
      <c r="D36" s="72">
        <v>44348</v>
      </c>
      <c r="E36" s="23">
        <v>9450</v>
      </c>
      <c r="F36" s="117" t="s">
        <v>764</v>
      </c>
      <c r="G36" s="23"/>
      <c r="H36" s="76">
        <f t="shared" si="0"/>
        <v>9450</v>
      </c>
      <c r="I36" s="115" t="s">
        <v>749</v>
      </c>
    </row>
    <row r="37" spans="1:9" s="84" customFormat="1" ht="12" x14ac:dyDescent="0.2">
      <c r="A37" s="74" t="s">
        <v>20</v>
      </c>
      <c r="B37" s="75" t="s">
        <v>8</v>
      </c>
      <c r="C37" s="73" t="s">
        <v>35</v>
      </c>
      <c r="D37" s="72">
        <v>44348</v>
      </c>
      <c r="E37" s="23">
        <v>10383.540000000001</v>
      </c>
      <c r="F37" s="117" t="s">
        <v>764</v>
      </c>
      <c r="G37" s="23"/>
      <c r="H37" s="76">
        <f t="shared" si="0"/>
        <v>10383.540000000001</v>
      </c>
      <c r="I37" s="115" t="s">
        <v>749</v>
      </c>
    </row>
    <row r="38" spans="1:9" s="84" customFormat="1" ht="12.75" customHeight="1" x14ac:dyDescent="0.2">
      <c r="A38" s="88" t="s">
        <v>37</v>
      </c>
      <c r="B38" s="75" t="s">
        <v>8</v>
      </c>
      <c r="C38" s="87" t="s">
        <v>36</v>
      </c>
      <c r="D38" s="86">
        <v>43565</v>
      </c>
      <c r="E38" s="27">
        <v>44231.25</v>
      </c>
      <c r="F38" s="117" t="s">
        <v>764</v>
      </c>
      <c r="G38" s="27"/>
      <c r="H38" s="76">
        <f t="shared" si="0"/>
        <v>44231.25</v>
      </c>
      <c r="I38" s="115" t="s">
        <v>762</v>
      </c>
    </row>
    <row r="39" spans="1:9" s="84" customFormat="1" ht="12.75" customHeight="1" x14ac:dyDescent="0.2">
      <c r="A39" s="88" t="s">
        <v>37</v>
      </c>
      <c r="B39" s="75" t="s">
        <v>8</v>
      </c>
      <c r="C39" s="87" t="s">
        <v>38</v>
      </c>
      <c r="D39" s="86">
        <v>44348</v>
      </c>
      <c r="E39" s="27">
        <v>96838.66</v>
      </c>
      <c r="F39" s="117" t="s">
        <v>764</v>
      </c>
      <c r="G39" s="27"/>
      <c r="H39" s="76">
        <f t="shared" si="0"/>
        <v>96838.66</v>
      </c>
      <c r="I39" s="115" t="s">
        <v>762</v>
      </c>
    </row>
    <row r="40" spans="1:9" s="84" customFormat="1" ht="12" x14ac:dyDescent="0.2">
      <c r="A40" s="88" t="s">
        <v>39</v>
      </c>
      <c r="B40" s="75" t="s">
        <v>8</v>
      </c>
      <c r="C40" s="87" t="s">
        <v>11</v>
      </c>
      <c r="D40" s="86">
        <v>44109</v>
      </c>
      <c r="E40" s="27">
        <v>111303</v>
      </c>
      <c r="F40" s="117" t="s">
        <v>764</v>
      </c>
      <c r="G40" s="27"/>
      <c r="H40" s="76">
        <f t="shared" si="0"/>
        <v>111303</v>
      </c>
      <c r="I40" s="115" t="s">
        <v>762</v>
      </c>
    </row>
    <row r="41" spans="1:9" s="84" customFormat="1" ht="12" x14ac:dyDescent="0.2">
      <c r="A41" s="88" t="s">
        <v>39</v>
      </c>
      <c r="B41" s="75" t="s">
        <v>8</v>
      </c>
      <c r="C41" s="87" t="s">
        <v>40</v>
      </c>
      <c r="D41" s="86">
        <v>44348</v>
      </c>
      <c r="E41" s="27">
        <v>107001</v>
      </c>
      <c r="F41" s="117" t="s">
        <v>764</v>
      </c>
      <c r="G41" s="27"/>
      <c r="H41" s="76">
        <f t="shared" si="0"/>
        <v>107001</v>
      </c>
      <c r="I41" s="115" t="s">
        <v>749</v>
      </c>
    </row>
    <row r="42" spans="1:9" s="84" customFormat="1" ht="12" x14ac:dyDescent="0.2">
      <c r="A42" s="88" t="s">
        <v>39</v>
      </c>
      <c r="B42" s="75" t="s">
        <v>8</v>
      </c>
      <c r="C42" s="87" t="s">
        <v>41</v>
      </c>
      <c r="D42" s="86">
        <v>44356</v>
      </c>
      <c r="E42" s="27">
        <v>24850</v>
      </c>
      <c r="F42" s="117" t="s">
        <v>764</v>
      </c>
      <c r="G42" s="27"/>
      <c r="H42" s="76">
        <f t="shared" si="0"/>
        <v>24850</v>
      </c>
      <c r="I42" s="115" t="s">
        <v>749</v>
      </c>
    </row>
    <row r="43" spans="1:9" s="84" customFormat="1" ht="12" x14ac:dyDescent="0.2">
      <c r="A43" s="88" t="s">
        <v>39</v>
      </c>
      <c r="B43" s="75" t="s">
        <v>8</v>
      </c>
      <c r="C43" s="87" t="s">
        <v>42</v>
      </c>
      <c r="D43" s="86">
        <v>44356</v>
      </c>
      <c r="E43" s="27">
        <v>18900</v>
      </c>
      <c r="F43" s="117" t="s">
        <v>764</v>
      </c>
      <c r="G43" s="27"/>
      <c r="H43" s="76">
        <f t="shared" si="0"/>
        <v>18900</v>
      </c>
      <c r="I43" s="115" t="s">
        <v>749</v>
      </c>
    </row>
    <row r="44" spans="1:9" s="84" customFormat="1" ht="12" x14ac:dyDescent="0.2">
      <c r="A44" s="88" t="s">
        <v>39</v>
      </c>
      <c r="B44" s="75" t="s">
        <v>8</v>
      </c>
      <c r="C44" s="87" t="s">
        <v>43</v>
      </c>
      <c r="D44" s="86">
        <v>44356</v>
      </c>
      <c r="E44" s="27">
        <v>17350</v>
      </c>
      <c r="F44" s="117" t="s">
        <v>764</v>
      </c>
      <c r="G44" s="27"/>
      <c r="H44" s="76">
        <f t="shared" si="0"/>
        <v>17350</v>
      </c>
      <c r="I44" s="115" t="s">
        <v>749</v>
      </c>
    </row>
    <row r="45" spans="1:9" s="84" customFormat="1" ht="12" x14ac:dyDescent="0.2">
      <c r="A45" s="88" t="s">
        <v>39</v>
      </c>
      <c r="B45" s="75" t="s">
        <v>8</v>
      </c>
      <c r="C45" s="87" t="s">
        <v>44</v>
      </c>
      <c r="D45" s="86">
        <v>44356</v>
      </c>
      <c r="E45" s="27">
        <v>10500</v>
      </c>
      <c r="F45" s="117" t="s">
        <v>764</v>
      </c>
      <c r="G45" s="27"/>
      <c r="H45" s="76">
        <f t="shared" si="0"/>
        <v>10500</v>
      </c>
      <c r="I45" s="115" t="s">
        <v>749</v>
      </c>
    </row>
    <row r="46" spans="1:9" s="84" customFormat="1" ht="12" x14ac:dyDescent="0.2">
      <c r="A46" s="74" t="s">
        <v>45</v>
      </c>
      <c r="B46" s="75" t="s">
        <v>8</v>
      </c>
      <c r="C46" s="73">
        <v>41080</v>
      </c>
      <c r="D46" s="72">
        <v>43282</v>
      </c>
      <c r="E46" s="27">
        <v>41080</v>
      </c>
      <c r="F46" s="117" t="s">
        <v>764</v>
      </c>
      <c r="G46" s="27"/>
      <c r="H46" s="76">
        <f t="shared" si="0"/>
        <v>41080</v>
      </c>
      <c r="I46" s="115" t="s">
        <v>762</v>
      </c>
    </row>
    <row r="47" spans="1:9" s="84" customFormat="1" ht="12" x14ac:dyDescent="0.2">
      <c r="A47" s="74" t="s">
        <v>45</v>
      </c>
      <c r="B47" s="75" t="s">
        <v>8</v>
      </c>
      <c r="C47" s="73">
        <v>62562</v>
      </c>
      <c r="D47" s="72">
        <v>43192</v>
      </c>
      <c r="E47" s="27">
        <v>32000</v>
      </c>
      <c r="F47" s="117" t="s">
        <v>764</v>
      </c>
      <c r="G47" s="27"/>
      <c r="H47" s="76">
        <f t="shared" si="0"/>
        <v>32000</v>
      </c>
      <c r="I47" s="115" t="s">
        <v>762</v>
      </c>
    </row>
    <row r="48" spans="1:9" s="84" customFormat="1" ht="12" x14ac:dyDescent="0.2">
      <c r="A48" s="74" t="s">
        <v>45</v>
      </c>
      <c r="B48" s="75" t="s">
        <v>8</v>
      </c>
      <c r="C48" s="73">
        <v>62567</v>
      </c>
      <c r="D48" s="72">
        <v>43192</v>
      </c>
      <c r="E48" s="27">
        <v>70120</v>
      </c>
      <c r="F48" s="117" t="s">
        <v>764</v>
      </c>
      <c r="G48" s="27"/>
      <c r="H48" s="76">
        <f t="shared" si="0"/>
        <v>70120</v>
      </c>
      <c r="I48" s="115" t="s">
        <v>762</v>
      </c>
    </row>
    <row r="49" spans="1:9" s="84" customFormat="1" ht="12" x14ac:dyDescent="0.2">
      <c r="A49" s="74" t="s">
        <v>45</v>
      </c>
      <c r="B49" s="75" t="s">
        <v>8</v>
      </c>
      <c r="C49" s="73">
        <v>66627</v>
      </c>
      <c r="D49" s="72">
        <v>43262</v>
      </c>
      <c r="E49" s="27">
        <v>16000</v>
      </c>
      <c r="F49" s="117" t="s">
        <v>764</v>
      </c>
      <c r="G49" s="27"/>
      <c r="H49" s="76">
        <f t="shared" si="0"/>
        <v>16000</v>
      </c>
      <c r="I49" s="115" t="s">
        <v>762</v>
      </c>
    </row>
    <row r="50" spans="1:9" s="84" customFormat="1" ht="12" x14ac:dyDescent="0.2">
      <c r="A50" s="74" t="s">
        <v>45</v>
      </c>
      <c r="B50" s="75" t="s">
        <v>8</v>
      </c>
      <c r="C50" s="73" t="s">
        <v>51</v>
      </c>
      <c r="D50" s="72">
        <v>44348</v>
      </c>
      <c r="E50" s="23">
        <v>41080</v>
      </c>
      <c r="F50" s="117" t="s">
        <v>764</v>
      </c>
      <c r="G50" s="23"/>
      <c r="H50" s="76">
        <f t="shared" si="0"/>
        <v>41080</v>
      </c>
      <c r="I50" s="115" t="s">
        <v>749</v>
      </c>
    </row>
    <row r="51" spans="1:9" s="84" customFormat="1" ht="12" x14ac:dyDescent="0.2">
      <c r="A51" s="74" t="s">
        <v>45</v>
      </c>
      <c r="B51" s="75" t="s">
        <v>8</v>
      </c>
      <c r="C51" s="73" t="s">
        <v>46</v>
      </c>
      <c r="D51" s="72">
        <v>43749</v>
      </c>
      <c r="E51" s="23">
        <v>72836.67</v>
      </c>
      <c r="F51" s="117" t="s">
        <v>764</v>
      </c>
      <c r="G51" s="23"/>
      <c r="H51" s="76">
        <f t="shared" si="0"/>
        <v>72836.67</v>
      </c>
      <c r="I51" s="115" t="s">
        <v>762</v>
      </c>
    </row>
    <row r="52" spans="1:9" s="84" customFormat="1" ht="12" x14ac:dyDescent="0.2">
      <c r="A52" s="74" t="s">
        <v>45</v>
      </c>
      <c r="B52" s="75" t="s">
        <v>8</v>
      </c>
      <c r="C52" s="73" t="s">
        <v>48</v>
      </c>
      <c r="D52" s="72">
        <v>44256</v>
      </c>
      <c r="E52" s="23">
        <v>58520</v>
      </c>
      <c r="F52" s="117" t="s">
        <v>764</v>
      </c>
      <c r="G52" s="23">
        <v>58520</v>
      </c>
      <c r="H52" s="76">
        <f t="shared" si="0"/>
        <v>0</v>
      </c>
      <c r="I52" s="115" t="s">
        <v>763</v>
      </c>
    </row>
    <row r="53" spans="1:9" s="84" customFormat="1" ht="12" x14ac:dyDescent="0.2">
      <c r="A53" s="74" t="s">
        <v>45</v>
      </c>
      <c r="B53" s="75" t="s">
        <v>8</v>
      </c>
      <c r="C53" s="73" t="s">
        <v>47</v>
      </c>
      <c r="D53" s="72">
        <v>43998</v>
      </c>
      <c r="E53" s="23">
        <v>673443.33</v>
      </c>
      <c r="F53" s="117" t="s">
        <v>764</v>
      </c>
      <c r="G53" s="23"/>
      <c r="H53" s="76">
        <f t="shared" si="0"/>
        <v>673443.33</v>
      </c>
      <c r="I53" s="115" t="s">
        <v>762</v>
      </c>
    </row>
    <row r="54" spans="1:9" s="84" customFormat="1" ht="12" x14ac:dyDescent="0.2">
      <c r="A54" s="74" t="s">
        <v>45</v>
      </c>
      <c r="B54" s="75" t="s">
        <v>8</v>
      </c>
      <c r="C54" s="73" t="s">
        <v>49</v>
      </c>
      <c r="D54" s="72">
        <v>44105</v>
      </c>
      <c r="E54" s="23">
        <v>1376928.54</v>
      </c>
      <c r="F54" s="117" t="s">
        <v>764</v>
      </c>
      <c r="G54" s="23"/>
      <c r="H54" s="76">
        <f t="shared" si="0"/>
        <v>1376928.54</v>
      </c>
      <c r="I54" s="115" t="s">
        <v>762</v>
      </c>
    </row>
    <row r="55" spans="1:9" s="84" customFormat="1" ht="12" x14ac:dyDescent="0.2">
      <c r="A55" s="74" t="s">
        <v>45</v>
      </c>
      <c r="B55" s="75" t="s">
        <v>8</v>
      </c>
      <c r="C55" s="73" t="s">
        <v>50</v>
      </c>
      <c r="D55" s="72">
        <v>44105</v>
      </c>
      <c r="E55" s="23">
        <v>51367.14</v>
      </c>
      <c r="F55" s="117" t="s">
        <v>764</v>
      </c>
      <c r="G55" s="23"/>
      <c r="H55" s="76">
        <f t="shared" si="0"/>
        <v>51367.14</v>
      </c>
      <c r="I55" s="115" t="s">
        <v>762</v>
      </c>
    </row>
    <row r="56" spans="1:9" s="84" customFormat="1" ht="12" x14ac:dyDescent="0.2">
      <c r="A56" s="74" t="s">
        <v>45</v>
      </c>
      <c r="B56" s="75" t="s">
        <v>8</v>
      </c>
      <c r="C56" s="73" t="s">
        <v>52</v>
      </c>
      <c r="D56" s="72">
        <v>44348</v>
      </c>
      <c r="E56" s="23">
        <v>19496</v>
      </c>
      <c r="F56" s="117" t="s">
        <v>764</v>
      </c>
      <c r="G56" s="23"/>
      <c r="H56" s="76">
        <f t="shared" si="0"/>
        <v>19496</v>
      </c>
      <c r="I56" s="115" t="s">
        <v>749</v>
      </c>
    </row>
    <row r="57" spans="1:9" s="84" customFormat="1" ht="12" x14ac:dyDescent="0.2">
      <c r="A57" s="74" t="s">
        <v>55</v>
      </c>
      <c r="B57" s="75" t="s">
        <v>8</v>
      </c>
      <c r="C57" s="87" t="s">
        <v>54</v>
      </c>
      <c r="D57" s="85">
        <v>43747</v>
      </c>
      <c r="E57" s="27">
        <v>33521</v>
      </c>
      <c r="F57" s="117" t="s">
        <v>764</v>
      </c>
      <c r="G57" s="27"/>
      <c r="H57" s="76">
        <f t="shared" si="0"/>
        <v>33521</v>
      </c>
      <c r="I57" s="115" t="s">
        <v>762</v>
      </c>
    </row>
    <row r="58" spans="1:9" s="84" customFormat="1" ht="12" x14ac:dyDescent="0.2">
      <c r="A58" s="74" t="s">
        <v>55</v>
      </c>
      <c r="B58" s="75" t="s">
        <v>8</v>
      </c>
      <c r="C58" s="73" t="s">
        <v>69</v>
      </c>
      <c r="D58" s="72">
        <v>43817</v>
      </c>
      <c r="E58" s="23">
        <v>2281787.2200000002</v>
      </c>
      <c r="F58" s="117" t="s">
        <v>764</v>
      </c>
      <c r="G58" s="23">
        <v>2281787.2200000002</v>
      </c>
      <c r="H58" s="76">
        <f t="shared" si="0"/>
        <v>0</v>
      </c>
      <c r="I58" s="115" t="s">
        <v>763</v>
      </c>
    </row>
    <row r="59" spans="1:9" s="84" customFormat="1" ht="12" x14ac:dyDescent="0.2">
      <c r="A59" s="74" t="s">
        <v>55</v>
      </c>
      <c r="B59" s="75" t="s">
        <v>8</v>
      </c>
      <c r="C59" s="87" t="s">
        <v>56</v>
      </c>
      <c r="D59" s="85">
        <v>43850</v>
      </c>
      <c r="E59" s="27">
        <v>1975134.44</v>
      </c>
      <c r="F59" s="117" t="s">
        <v>764</v>
      </c>
      <c r="G59" s="27"/>
      <c r="H59" s="76">
        <f t="shared" si="0"/>
        <v>1975134.44</v>
      </c>
      <c r="I59" s="115" t="s">
        <v>762</v>
      </c>
    </row>
    <row r="60" spans="1:9" s="84" customFormat="1" ht="12" x14ac:dyDescent="0.2">
      <c r="A60" s="74" t="s">
        <v>55</v>
      </c>
      <c r="B60" s="75" t="s">
        <v>8</v>
      </c>
      <c r="C60" s="73" t="s">
        <v>61</v>
      </c>
      <c r="D60" s="72">
        <v>44026</v>
      </c>
      <c r="E60" s="23">
        <v>8208262.2599999998</v>
      </c>
      <c r="F60" s="117" t="s">
        <v>764</v>
      </c>
      <c r="G60" s="23">
        <v>8208262.2599999998</v>
      </c>
      <c r="H60" s="76">
        <f t="shared" si="0"/>
        <v>0</v>
      </c>
      <c r="I60" s="115" t="s">
        <v>763</v>
      </c>
    </row>
    <row r="61" spans="1:9" s="84" customFormat="1" ht="12" x14ac:dyDescent="0.2">
      <c r="A61" s="74" t="s">
        <v>55</v>
      </c>
      <c r="B61" s="75" t="s">
        <v>8</v>
      </c>
      <c r="C61" s="73" t="s">
        <v>62</v>
      </c>
      <c r="D61" s="72">
        <v>44026</v>
      </c>
      <c r="E61" s="23">
        <v>107302</v>
      </c>
      <c r="F61" s="117" t="s">
        <v>764</v>
      </c>
      <c r="G61" s="23"/>
      <c r="H61" s="76">
        <f t="shared" si="0"/>
        <v>107302</v>
      </c>
      <c r="I61" s="115" t="s">
        <v>762</v>
      </c>
    </row>
    <row r="62" spans="1:9" s="84" customFormat="1" ht="12" x14ac:dyDescent="0.2">
      <c r="A62" s="74" t="s">
        <v>55</v>
      </c>
      <c r="B62" s="75" t="s">
        <v>8</v>
      </c>
      <c r="C62" s="73" t="s">
        <v>63</v>
      </c>
      <c r="D62" s="72">
        <v>44124</v>
      </c>
      <c r="E62" s="23">
        <v>11746127.470000001</v>
      </c>
      <c r="F62" s="117" t="s">
        <v>764</v>
      </c>
      <c r="G62" s="23">
        <v>11746127.470000001</v>
      </c>
      <c r="H62" s="76">
        <f t="shared" si="0"/>
        <v>0</v>
      </c>
      <c r="I62" s="115" t="s">
        <v>763</v>
      </c>
    </row>
    <row r="63" spans="1:9" s="84" customFormat="1" ht="12" x14ac:dyDescent="0.2">
      <c r="A63" s="74" t="s">
        <v>55</v>
      </c>
      <c r="B63" s="75" t="s">
        <v>8</v>
      </c>
      <c r="C63" s="73" t="s">
        <v>66</v>
      </c>
      <c r="D63" s="72">
        <v>44228</v>
      </c>
      <c r="E63" s="23">
        <v>196597.23</v>
      </c>
      <c r="F63" s="117" t="s">
        <v>764</v>
      </c>
      <c r="G63" s="23"/>
      <c r="H63" s="76">
        <f t="shared" si="0"/>
        <v>196597.23</v>
      </c>
      <c r="I63" s="115" t="s">
        <v>749</v>
      </c>
    </row>
    <row r="64" spans="1:9" s="84" customFormat="1" ht="12" x14ac:dyDescent="0.2">
      <c r="A64" s="74" t="s">
        <v>55</v>
      </c>
      <c r="B64" s="75" t="s">
        <v>8</v>
      </c>
      <c r="C64" s="73" t="s">
        <v>67</v>
      </c>
      <c r="D64" s="72">
        <v>44228</v>
      </c>
      <c r="E64" s="23">
        <v>102087</v>
      </c>
      <c r="F64" s="117" t="s">
        <v>764</v>
      </c>
      <c r="G64" s="23"/>
      <c r="H64" s="76">
        <f t="shared" si="0"/>
        <v>102087</v>
      </c>
      <c r="I64" s="115" t="s">
        <v>749</v>
      </c>
    </row>
    <row r="65" spans="1:9" s="84" customFormat="1" ht="12" x14ac:dyDescent="0.2">
      <c r="A65" s="74" t="s">
        <v>55</v>
      </c>
      <c r="B65" s="75" t="s">
        <v>8</v>
      </c>
      <c r="C65" s="73" t="s">
        <v>68</v>
      </c>
      <c r="D65" s="72">
        <v>44228</v>
      </c>
      <c r="E65" s="23">
        <v>23575</v>
      </c>
      <c r="F65" s="117" t="s">
        <v>764</v>
      </c>
      <c r="G65" s="23"/>
      <c r="H65" s="76">
        <f t="shared" si="0"/>
        <v>23575</v>
      </c>
      <c r="I65" s="115" t="s">
        <v>749</v>
      </c>
    </row>
    <row r="66" spans="1:9" s="84" customFormat="1" ht="12" x14ac:dyDescent="0.2">
      <c r="A66" s="74" t="s">
        <v>55</v>
      </c>
      <c r="B66" s="75" t="s">
        <v>8</v>
      </c>
      <c r="C66" s="73" t="s">
        <v>65</v>
      </c>
      <c r="D66" s="72" t="s">
        <v>64</v>
      </c>
      <c r="E66" s="23">
        <v>11629105.300000001</v>
      </c>
      <c r="F66" s="117" t="s">
        <v>764</v>
      </c>
      <c r="G66" s="23"/>
      <c r="H66" s="76">
        <f t="shared" si="0"/>
        <v>11629105.300000001</v>
      </c>
      <c r="I66" s="115" t="s">
        <v>749</v>
      </c>
    </row>
    <row r="67" spans="1:9" s="84" customFormat="1" ht="12" x14ac:dyDescent="0.2">
      <c r="A67" s="74" t="s">
        <v>55</v>
      </c>
      <c r="B67" s="75" t="s">
        <v>8</v>
      </c>
      <c r="C67" s="73" t="s">
        <v>70</v>
      </c>
      <c r="D67" s="72">
        <v>44348</v>
      </c>
      <c r="E67" s="23">
        <v>11117446.470000001</v>
      </c>
      <c r="F67" s="117" t="s">
        <v>764</v>
      </c>
      <c r="G67" s="23"/>
      <c r="H67" s="76">
        <f t="shared" si="0"/>
        <v>11117446.470000001</v>
      </c>
      <c r="I67" s="115" t="s">
        <v>749</v>
      </c>
    </row>
    <row r="68" spans="1:9" s="84" customFormat="1" ht="12" x14ac:dyDescent="0.2">
      <c r="A68" s="74" t="s">
        <v>58</v>
      </c>
      <c r="B68" s="75" t="s">
        <v>8</v>
      </c>
      <c r="C68" s="87" t="s">
        <v>57</v>
      </c>
      <c r="D68" s="85">
        <v>43850</v>
      </c>
      <c r="E68" s="27">
        <v>286231.55</v>
      </c>
      <c r="F68" s="117" t="s">
        <v>764</v>
      </c>
      <c r="G68" s="27"/>
      <c r="H68" s="76">
        <f t="shared" si="0"/>
        <v>286231.55</v>
      </c>
      <c r="I68" s="115" t="s">
        <v>762</v>
      </c>
    </row>
    <row r="69" spans="1:9" s="84" customFormat="1" ht="12" x14ac:dyDescent="0.2">
      <c r="A69" s="74" t="s">
        <v>60</v>
      </c>
      <c r="B69" s="75" t="s">
        <v>8</v>
      </c>
      <c r="C69" s="87" t="s">
        <v>59</v>
      </c>
      <c r="D69" s="85">
        <v>43617</v>
      </c>
      <c r="E69" s="27">
        <v>47868.75</v>
      </c>
      <c r="F69" s="117" t="s">
        <v>764</v>
      </c>
      <c r="G69" s="27"/>
      <c r="H69" s="76">
        <f t="shared" si="0"/>
        <v>47868.75</v>
      </c>
      <c r="I69" s="115" t="s">
        <v>762</v>
      </c>
    </row>
    <row r="70" spans="1:9" s="84" customFormat="1" ht="24" x14ac:dyDescent="0.2">
      <c r="A70" s="74" t="s">
        <v>750</v>
      </c>
      <c r="B70" s="75" t="s">
        <v>8</v>
      </c>
      <c r="C70" s="87" t="s">
        <v>53</v>
      </c>
      <c r="D70" s="85">
        <v>43850</v>
      </c>
      <c r="E70" s="28">
        <v>528502</v>
      </c>
      <c r="F70" s="117" t="s">
        <v>764</v>
      </c>
      <c r="G70" s="28"/>
      <c r="H70" s="76">
        <f t="shared" si="0"/>
        <v>528502</v>
      </c>
      <c r="I70" s="115" t="s">
        <v>762</v>
      </c>
    </row>
    <row r="71" spans="1:9" s="84" customFormat="1" ht="12" x14ac:dyDescent="0.2">
      <c r="A71" s="74" t="s">
        <v>635</v>
      </c>
      <c r="B71" s="75" t="s">
        <v>8</v>
      </c>
      <c r="C71" s="73" t="s">
        <v>592</v>
      </c>
      <c r="D71" s="72">
        <v>44390</v>
      </c>
      <c r="E71" s="23">
        <v>300000</v>
      </c>
      <c r="F71" s="117" t="s">
        <v>764</v>
      </c>
      <c r="G71" s="23"/>
      <c r="H71" s="76">
        <f t="shared" si="0"/>
        <v>300000</v>
      </c>
      <c r="I71" s="115" t="s">
        <v>749</v>
      </c>
    </row>
    <row r="72" spans="1:9" s="84" customFormat="1" ht="12" x14ac:dyDescent="0.2">
      <c r="A72" s="89" t="s">
        <v>82</v>
      </c>
      <c r="B72" s="75" t="s">
        <v>8</v>
      </c>
      <c r="C72" s="87" t="s">
        <v>81</v>
      </c>
      <c r="D72" s="85">
        <v>43193</v>
      </c>
      <c r="E72" s="27">
        <v>297850</v>
      </c>
      <c r="F72" s="117" t="s">
        <v>764</v>
      </c>
      <c r="G72" s="27"/>
      <c r="H72" s="76">
        <f t="shared" si="0"/>
        <v>297850</v>
      </c>
      <c r="I72" s="115" t="s">
        <v>762</v>
      </c>
    </row>
    <row r="73" spans="1:9" s="84" customFormat="1" ht="12" x14ac:dyDescent="0.2">
      <c r="A73" s="89" t="s">
        <v>84</v>
      </c>
      <c r="B73" s="75" t="s">
        <v>8</v>
      </c>
      <c r="C73" s="87" t="s">
        <v>83</v>
      </c>
      <c r="D73" s="85">
        <v>43161</v>
      </c>
      <c r="E73" s="27">
        <v>28893.75</v>
      </c>
      <c r="F73" s="117" t="s">
        <v>764</v>
      </c>
      <c r="G73" s="27"/>
      <c r="H73" s="76">
        <f t="shared" si="0"/>
        <v>28893.75</v>
      </c>
      <c r="I73" s="115" t="s">
        <v>762</v>
      </c>
    </row>
    <row r="74" spans="1:9" s="84" customFormat="1" ht="12" x14ac:dyDescent="0.2">
      <c r="A74" s="89" t="s">
        <v>86</v>
      </c>
      <c r="B74" s="75" t="s">
        <v>8</v>
      </c>
      <c r="C74" s="87" t="s">
        <v>85</v>
      </c>
      <c r="D74" s="85">
        <v>43220</v>
      </c>
      <c r="E74" s="27">
        <v>41543.75</v>
      </c>
      <c r="F74" s="117" t="s">
        <v>764</v>
      </c>
      <c r="G74" s="27"/>
      <c r="H74" s="76">
        <f t="shared" si="0"/>
        <v>41543.75</v>
      </c>
      <c r="I74" s="115" t="s">
        <v>762</v>
      </c>
    </row>
    <row r="75" spans="1:9" s="84" customFormat="1" ht="12" x14ac:dyDescent="0.2">
      <c r="A75" s="89" t="s">
        <v>88</v>
      </c>
      <c r="B75" s="75" t="s">
        <v>8</v>
      </c>
      <c r="C75" s="87" t="s">
        <v>87</v>
      </c>
      <c r="D75" s="85">
        <v>43374</v>
      </c>
      <c r="E75" s="27">
        <v>539350</v>
      </c>
      <c r="F75" s="117" t="s">
        <v>764</v>
      </c>
      <c r="G75" s="27"/>
      <c r="H75" s="76">
        <f t="shared" si="0"/>
        <v>539350</v>
      </c>
      <c r="I75" s="115" t="s">
        <v>762</v>
      </c>
    </row>
    <row r="76" spans="1:9" s="84" customFormat="1" ht="12" x14ac:dyDescent="0.2">
      <c r="A76" s="89" t="s">
        <v>74</v>
      </c>
      <c r="B76" s="75" t="s">
        <v>8</v>
      </c>
      <c r="C76" s="87" t="s">
        <v>73</v>
      </c>
      <c r="D76" s="85">
        <v>43139</v>
      </c>
      <c r="E76" s="27">
        <v>851000</v>
      </c>
      <c r="F76" s="117" t="s">
        <v>764</v>
      </c>
      <c r="G76" s="27"/>
      <c r="H76" s="76">
        <f t="shared" si="0"/>
        <v>851000</v>
      </c>
      <c r="I76" s="115" t="s">
        <v>762</v>
      </c>
    </row>
    <row r="77" spans="1:9" s="84" customFormat="1" ht="12" x14ac:dyDescent="0.2">
      <c r="A77" s="89" t="s">
        <v>80</v>
      </c>
      <c r="B77" s="75" t="s">
        <v>8</v>
      </c>
      <c r="C77" s="87" t="s">
        <v>79</v>
      </c>
      <c r="D77" s="85">
        <v>43161</v>
      </c>
      <c r="E77" s="27">
        <v>1301800</v>
      </c>
      <c r="F77" s="117" t="s">
        <v>764</v>
      </c>
      <c r="G77" s="27"/>
      <c r="H77" s="76">
        <f t="shared" ref="H77:H140" si="1">+E77-G77</f>
        <v>1301800</v>
      </c>
      <c r="I77" s="115" t="s">
        <v>762</v>
      </c>
    </row>
    <row r="78" spans="1:9" s="84" customFormat="1" ht="12" x14ac:dyDescent="0.2">
      <c r="A78" s="89" t="s">
        <v>72</v>
      </c>
      <c r="B78" s="75" t="s">
        <v>8</v>
      </c>
      <c r="C78" s="87" t="s">
        <v>71</v>
      </c>
      <c r="D78" s="85">
        <v>43252</v>
      </c>
      <c r="E78" s="27">
        <v>45250.78</v>
      </c>
      <c r="F78" s="117" t="s">
        <v>764</v>
      </c>
      <c r="G78" s="27"/>
      <c r="H78" s="76">
        <f t="shared" si="1"/>
        <v>45250.78</v>
      </c>
      <c r="I78" s="115" t="s">
        <v>762</v>
      </c>
    </row>
    <row r="79" spans="1:9" s="84" customFormat="1" ht="12" x14ac:dyDescent="0.2">
      <c r="A79" s="89" t="s">
        <v>76</v>
      </c>
      <c r="B79" s="75" t="s">
        <v>8</v>
      </c>
      <c r="C79" s="90" t="s">
        <v>75</v>
      </c>
      <c r="D79" s="72">
        <v>43551</v>
      </c>
      <c r="E79" s="27">
        <v>55604.49</v>
      </c>
      <c r="F79" s="117" t="s">
        <v>764</v>
      </c>
      <c r="G79" s="27"/>
      <c r="H79" s="76">
        <f t="shared" si="1"/>
        <v>55604.49</v>
      </c>
      <c r="I79" s="115" t="s">
        <v>762</v>
      </c>
    </row>
    <row r="80" spans="1:9" s="84" customFormat="1" ht="12" x14ac:dyDescent="0.2">
      <c r="A80" s="89" t="s">
        <v>92</v>
      </c>
      <c r="B80" s="75" t="s">
        <v>8</v>
      </c>
      <c r="C80" s="73" t="s">
        <v>91</v>
      </c>
      <c r="D80" s="72">
        <v>43514</v>
      </c>
      <c r="E80" s="23">
        <v>758195</v>
      </c>
      <c r="F80" s="117" t="s">
        <v>764</v>
      </c>
      <c r="G80" s="23"/>
      <c r="H80" s="76">
        <f t="shared" si="1"/>
        <v>758195</v>
      </c>
      <c r="I80" s="115" t="s">
        <v>762</v>
      </c>
    </row>
    <row r="81" spans="1:9" s="84" customFormat="1" ht="12" x14ac:dyDescent="0.2">
      <c r="A81" s="89" t="s">
        <v>90</v>
      </c>
      <c r="B81" s="75" t="s">
        <v>8</v>
      </c>
      <c r="C81" s="73" t="s">
        <v>89</v>
      </c>
      <c r="D81" s="72">
        <v>43983</v>
      </c>
      <c r="E81" s="23">
        <v>432498.33</v>
      </c>
      <c r="F81" s="117" t="s">
        <v>764</v>
      </c>
      <c r="G81" s="23"/>
      <c r="H81" s="76">
        <f t="shared" si="1"/>
        <v>432498.33</v>
      </c>
      <c r="I81" s="115" t="s">
        <v>762</v>
      </c>
    </row>
    <row r="82" spans="1:9" s="84" customFormat="1" ht="12" x14ac:dyDescent="0.2">
      <c r="A82" s="89" t="s">
        <v>104</v>
      </c>
      <c r="B82" s="75" t="s">
        <v>8</v>
      </c>
      <c r="C82" s="73" t="s">
        <v>103</v>
      </c>
      <c r="D82" s="85">
        <v>43983</v>
      </c>
      <c r="E82" s="23">
        <v>190295.1</v>
      </c>
      <c r="F82" s="117" t="s">
        <v>764</v>
      </c>
      <c r="G82" s="23"/>
      <c r="H82" s="76">
        <f t="shared" si="1"/>
        <v>190295.1</v>
      </c>
      <c r="I82" s="115" t="s">
        <v>762</v>
      </c>
    </row>
    <row r="83" spans="1:9" s="84" customFormat="1" ht="24" x14ac:dyDescent="0.2">
      <c r="A83" s="89" t="s">
        <v>94</v>
      </c>
      <c r="B83" s="75" t="s">
        <v>8</v>
      </c>
      <c r="C83" s="73" t="s">
        <v>99</v>
      </c>
      <c r="D83" s="72">
        <v>43983</v>
      </c>
      <c r="E83" s="23">
        <v>75790</v>
      </c>
      <c r="F83" s="117" t="s">
        <v>764</v>
      </c>
      <c r="G83" s="23"/>
      <c r="H83" s="76">
        <f t="shared" si="1"/>
        <v>75790</v>
      </c>
      <c r="I83" s="115" t="s">
        <v>762</v>
      </c>
    </row>
    <row r="84" spans="1:9" s="84" customFormat="1" ht="24" x14ac:dyDescent="0.2">
      <c r="A84" s="89" t="s">
        <v>94</v>
      </c>
      <c r="B84" s="75" t="s">
        <v>8</v>
      </c>
      <c r="C84" s="73" t="s">
        <v>100</v>
      </c>
      <c r="D84" s="72">
        <v>43983</v>
      </c>
      <c r="E84" s="23">
        <v>119473.33</v>
      </c>
      <c r="F84" s="117" t="s">
        <v>764</v>
      </c>
      <c r="G84" s="23"/>
      <c r="H84" s="76">
        <f t="shared" si="1"/>
        <v>119473.33</v>
      </c>
      <c r="I84" s="115" t="s">
        <v>762</v>
      </c>
    </row>
    <row r="85" spans="1:9" s="84" customFormat="1" ht="12" x14ac:dyDescent="0.2">
      <c r="A85" s="89" t="s">
        <v>94</v>
      </c>
      <c r="B85" s="75" t="s">
        <v>8</v>
      </c>
      <c r="C85" s="73" t="s">
        <v>93</v>
      </c>
      <c r="D85" s="72">
        <v>43293</v>
      </c>
      <c r="E85" s="23">
        <v>298099.71000000002</v>
      </c>
      <c r="F85" s="117" t="s">
        <v>764</v>
      </c>
      <c r="G85" s="23"/>
      <c r="H85" s="76">
        <f t="shared" si="1"/>
        <v>298099.71000000002</v>
      </c>
      <c r="I85" s="115" t="s">
        <v>762</v>
      </c>
    </row>
    <row r="86" spans="1:9" s="84" customFormat="1" ht="12" x14ac:dyDescent="0.2">
      <c r="A86" s="89" t="s">
        <v>94</v>
      </c>
      <c r="B86" s="75" t="s">
        <v>8</v>
      </c>
      <c r="C86" s="73" t="s">
        <v>95</v>
      </c>
      <c r="D86" s="72">
        <v>43293</v>
      </c>
      <c r="E86" s="23">
        <v>44840</v>
      </c>
      <c r="F86" s="117" t="s">
        <v>764</v>
      </c>
      <c r="G86" s="23">
        <v>44840</v>
      </c>
      <c r="H86" s="76">
        <f t="shared" si="1"/>
        <v>0</v>
      </c>
      <c r="I86" s="115" t="s">
        <v>763</v>
      </c>
    </row>
    <row r="87" spans="1:9" s="84" customFormat="1" ht="12" x14ac:dyDescent="0.2">
      <c r="A87" s="89" t="s">
        <v>94</v>
      </c>
      <c r="B87" s="75" t="s">
        <v>8</v>
      </c>
      <c r="C87" s="73" t="s">
        <v>101</v>
      </c>
      <c r="D87" s="72">
        <v>43983</v>
      </c>
      <c r="E87" s="23">
        <v>304498.33</v>
      </c>
      <c r="F87" s="117" t="s">
        <v>764</v>
      </c>
      <c r="G87" s="23"/>
      <c r="H87" s="76">
        <f t="shared" si="1"/>
        <v>304498.33</v>
      </c>
      <c r="I87" s="115" t="s">
        <v>762</v>
      </c>
    </row>
    <row r="88" spans="1:9" s="84" customFormat="1" ht="12" x14ac:dyDescent="0.2">
      <c r="A88" s="89" t="s">
        <v>94</v>
      </c>
      <c r="B88" s="75" t="s">
        <v>8</v>
      </c>
      <c r="C88" s="73" t="s">
        <v>102</v>
      </c>
      <c r="D88" s="72">
        <v>43983</v>
      </c>
      <c r="E88" s="23">
        <v>35701.050000000003</v>
      </c>
      <c r="F88" s="117" t="s">
        <v>764</v>
      </c>
      <c r="G88" s="23"/>
      <c r="H88" s="76">
        <f t="shared" si="1"/>
        <v>35701.050000000003</v>
      </c>
      <c r="I88" s="115" t="s">
        <v>762</v>
      </c>
    </row>
    <row r="89" spans="1:9" s="84" customFormat="1" ht="12" x14ac:dyDescent="0.2">
      <c r="A89" s="89" t="s">
        <v>94</v>
      </c>
      <c r="B89" s="75" t="s">
        <v>8</v>
      </c>
      <c r="C89" s="73" t="s">
        <v>105</v>
      </c>
      <c r="D89" s="85">
        <v>44197</v>
      </c>
      <c r="E89" s="23">
        <v>8483621.3000000007</v>
      </c>
      <c r="F89" s="117" t="s">
        <v>764</v>
      </c>
      <c r="G89" s="23"/>
      <c r="H89" s="76">
        <f t="shared" si="1"/>
        <v>8483621.3000000007</v>
      </c>
      <c r="I89" s="115" t="s">
        <v>749</v>
      </c>
    </row>
    <row r="90" spans="1:9" s="84" customFormat="1" ht="12" x14ac:dyDescent="0.2">
      <c r="A90" s="89" t="s">
        <v>94</v>
      </c>
      <c r="B90" s="75" t="s">
        <v>8</v>
      </c>
      <c r="C90" s="73" t="s">
        <v>106</v>
      </c>
      <c r="D90" s="85">
        <v>44348</v>
      </c>
      <c r="E90" s="23">
        <v>7424060.7400000002</v>
      </c>
      <c r="F90" s="117" t="s">
        <v>764</v>
      </c>
      <c r="G90" s="23"/>
      <c r="H90" s="76">
        <f t="shared" si="1"/>
        <v>7424060.7400000002</v>
      </c>
      <c r="I90" s="115" t="s">
        <v>749</v>
      </c>
    </row>
    <row r="91" spans="1:9" s="84" customFormat="1" ht="12" x14ac:dyDescent="0.2">
      <c r="A91" s="89" t="s">
        <v>94</v>
      </c>
      <c r="B91" s="75" t="s">
        <v>8</v>
      </c>
      <c r="C91" s="73" t="s">
        <v>107</v>
      </c>
      <c r="D91" s="85">
        <v>44348</v>
      </c>
      <c r="E91" s="23">
        <v>2615736.0499999998</v>
      </c>
      <c r="F91" s="117" t="s">
        <v>764</v>
      </c>
      <c r="G91" s="23"/>
      <c r="H91" s="76">
        <f t="shared" si="1"/>
        <v>2615736.0499999998</v>
      </c>
      <c r="I91" s="115" t="s">
        <v>749</v>
      </c>
    </row>
    <row r="92" spans="1:9" s="84" customFormat="1" ht="12" x14ac:dyDescent="0.2">
      <c r="A92" s="89" t="s">
        <v>94</v>
      </c>
      <c r="B92" s="75" t="s">
        <v>8</v>
      </c>
      <c r="C92" s="73" t="s">
        <v>636</v>
      </c>
      <c r="D92" s="85">
        <v>44378</v>
      </c>
      <c r="E92" s="23">
        <v>1016958.63</v>
      </c>
      <c r="F92" s="117" t="s">
        <v>764</v>
      </c>
      <c r="G92" s="23"/>
      <c r="H92" s="76">
        <f t="shared" si="1"/>
        <v>1016958.63</v>
      </c>
      <c r="I92" s="115" t="s">
        <v>749</v>
      </c>
    </row>
    <row r="93" spans="1:9" s="84" customFormat="1" ht="12" x14ac:dyDescent="0.2">
      <c r="A93" s="89" t="s">
        <v>94</v>
      </c>
      <c r="B93" s="75" t="s">
        <v>8</v>
      </c>
      <c r="C93" s="73" t="s">
        <v>637</v>
      </c>
      <c r="D93" s="85">
        <v>44378</v>
      </c>
      <c r="E93" s="23">
        <v>26236.67</v>
      </c>
      <c r="F93" s="117" t="s">
        <v>764</v>
      </c>
      <c r="G93" s="23"/>
      <c r="H93" s="76">
        <f t="shared" si="1"/>
        <v>26236.67</v>
      </c>
      <c r="I93" s="115" t="s">
        <v>749</v>
      </c>
    </row>
    <row r="94" spans="1:9" s="84" customFormat="1" ht="12" x14ac:dyDescent="0.2">
      <c r="A94" s="89" t="s">
        <v>94</v>
      </c>
      <c r="B94" s="75" t="s">
        <v>8</v>
      </c>
      <c r="C94" s="73" t="s">
        <v>638</v>
      </c>
      <c r="D94" s="85">
        <v>44378</v>
      </c>
      <c r="E94" s="23">
        <v>31794.639999999999</v>
      </c>
      <c r="F94" s="117" t="s">
        <v>764</v>
      </c>
      <c r="G94" s="23"/>
      <c r="H94" s="76">
        <f t="shared" si="1"/>
        <v>31794.639999999999</v>
      </c>
      <c r="I94" s="115" t="s">
        <v>749</v>
      </c>
    </row>
    <row r="95" spans="1:9" s="84" customFormat="1" ht="12" x14ac:dyDescent="0.2">
      <c r="A95" s="89" t="s">
        <v>94</v>
      </c>
      <c r="B95" s="75" t="s">
        <v>8</v>
      </c>
      <c r="C95" s="73" t="s">
        <v>639</v>
      </c>
      <c r="D95" s="85">
        <v>44378</v>
      </c>
      <c r="E95" s="23">
        <v>60395</v>
      </c>
      <c r="F95" s="117" t="s">
        <v>764</v>
      </c>
      <c r="G95" s="23"/>
      <c r="H95" s="76">
        <f t="shared" si="1"/>
        <v>60395</v>
      </c>
      <c r="I95" s="115" t="s">
        <v>749</v>
      </c>
    </row>
    <row r="96" spans="1:9" s="84" customFormat="1" ht="12" x14ac:dyDescent="0.2">
      <c r="A96" s="89" t="s">
        <v>94</v>
      </c>
      <c r="B96" s="75" t="s">
        <v>8</v>
      </c>
      <c r="C96" s="73" t="s">
        <v>640</v>
      </c>
      <c r="D96" s="85">
        <v>44378</v>
      </c>
      <c r="E96" s="23">
        <v>90264.97</v>
      </c>
      <c r="F96" s="117" t="s">
        <v>764</v>
      </c>
      <c r="G96" s="23"/>
      <c r="H96" s="76">
        <f t="shared" si="1"/>
        <v>90264.97</v>
      </c>
      <c r="I96" s="115" t="s">
        <v>749</v>
      </c>
    </row>
    <row r="97" spans="1:9" s="84" customFormat="1" ht="12" x14ac:dyDescent="0.2">
      <c r="A97" s="89" t="s">
        <v>94</v>
      </c>
      <c r="B97" s="75" t="s">
        <v>8</v>
      </c>
      <c r="C97" s="73" t="s">
        <v>641</v>
      </c>
      <c r="D97" s="85">
        <v>44378</v>
      </c>
      <c r="E97" s="23">
        <v>209037</v>
      </c>
      <c r="F97" s="117" t="s">
        <v>764</v>
      </c>
      <c r="G97" s="23"/>
      <c r="H97" s="76">
        <f t="shared" si="1"/>
        <v>209037</v>
      </c>
      <c r="I97" s="115" t="s">
        <v>749</v>
      </c>
    </row>
    <row r="98" spans="1:9" s="84" customFormat="1" ht="12" x14ac:dyDescent="0.2">
      <c r="A98" s="89" t="s">
        <v>94</v>
      </c>
      <c r="B98" s="75" t="s">
        <v>8</v>
      </c>
      <c r="C98" s="73" t="s">
        <v>642</v>
      </c>
      <c r="D98" s="85">
        <v>44378</v>
      </c>
      <c r="E98" s="23">
        <v>111239.55</v>
      </c>
      <c r="F98" s="117" t="s">
        <v>764</v>
      </c>
      <c r="G98" s="23"/>
      <c r="H98" s="76">
        <f t="shared" si="1"/>
        <v>111239.55</v>
      </c>
      <c r="I98" s="115" t="s">
        <v>749</v>
      </c>
    </row>
    <row r="99" spans="1:9" s="84" customFormat="1" ht="12" x14ac:dyDescent="0.2">
      <c r="A99" s="89" t="s">
        <v>94</v>
      </c>
      <c r="B99" s="75" t="s">
        <v>8</v>
      </c>
      <c r="C99" s="73" t="s">
        <v>643</v>
      </c>
      <c r="D99" s="85">
        <v>44378</v>
      </c>
      <c r="E99" s="23">
        <v>883359.46</v>
      </c>
      <c r="F99" s="117" t="s">
        <v>764</v>
      </c>
      <c r="G99" s="23"/>
      <c r="H99" s="76">
        <f t="shared" si="1"/>
        <v>883359.46</v>
      </c>
      <c r="I99" s="115" t="s">
        <v>749</v>
      </c>
    </row>
    <row r="100" spans="1:9" s="84" customFormat="1" ht="12" x14ac:dyDescent="0.2">
      <c r="A100" s="89" t="s">
        <v>94</v>
      </c>
      <c r="B100" s="75" t="s">
        <v>8</v>
      </c>
      <c r="C100" s="73" t="s">
        <v>644</v>
      </c>
      <c r="D100" s="85">
        <v>44378</v>
      </c>
      <c r="E100" s="23">
        <v>98823.81</v>
      </c>
      <c r="F100" s="117" t="s">
        <v>764</v>
      </c>
      <c r="G100" s="23"/>
      <c r="H100" s="76">
        <f t="shared" si="1"/>
        <v>98823.81</v>
      </c>
      <c r="I100" s="115" t="s">
        <v>749</v>
      </c>
    </row>
    <row r="101" spans="1:9" s="84" customFormat="1" ht="12" x14ac:dyDescent="0.2">
      <c r="A101" s="89" t="s">
        <v>94</v>
      </c>
      <c r="B101" s="75" t="s">
        <v>8</v>
      </c>
      <c r="C101" s="87" t="s">
        <v>98</v>
      </c>
      <c r="D101" s="85">
        <v>43647</v>
      </c>
      <c r="E101" s="27">
        <v>81971.56</v>
      </c>
      <c r="F101" s="117" t="s">
        <v>764</v>
      </c>
      <c r="G101" s="27"/>
      <c r="H101" s="76">
        <f t="shared" si="1"/>
        <v>81971.56</v>
      </c>
      <c r="I101" s="115" t="s">
        <v>762</v>
      </c>
    </row>
    <row r="102" spans="1:9" s="84" customFormat="1" ht="12" x14ac:dyDescent="0.2">
      <c r="A102" s="89" t="s">
        <v>94</v>
      </c>
      <c r="B102" s="75" t="s">
        <v>8</v>
      </c>
      <c r="C102" s="73" t="s">
        <v>96</v>
      </c>
      <c r="D102" s="72">
        <v>43374</v>
      </c>
      <c r="E102" s="23">
        <v>23930</v>
      </c>
      <c r="F102" s="117" t="s">
        <v>764</v>
      </c>
      <c r="G102" s="23">
        <v>23930</v>
      </c>
      <c r="H102" s="76">
        <f t="shared" si="1"/>
        <v>0</v>
      </c>
      <c r="I102" s="115" t="s">
        <v>763</v>
      </c>
    </row>
    <row r="103" spans="1:9" s="84" customFormat="1" ht="12" x14ac:dyDescent="0.2">
      <c r="A103" s="89" t="s">
        <v>94</v>
      </c>
      <c r="B103" s="75" t="s">
        <v>8</v>
      </c>
      <c r="C103" s="87" t="s">
        <v>97</v>
      </c>
      <c r="D103" s="85">
        <v>43293</v>
      </c>
      <c r="E103" s="27">
        <v>26333.33</v>
      </c>
      <c r="F103" s="117" t="s">
        <v>764</v>
      </c>
      <c r="G103" s="27"/>
      <c r="H103" s="76">
        <f t="shared" si="1"/>
        <v>26333.33</v>
      </c>
      <c r="I103" s="115" t="s">
        <v>762</v>
      </c>
    </row>
    <row r="104" spans="1:9" s="84" customFormat="1" ht="24" x14ac:dyDescent="0.2">
      <c r="A104" s="89" t="s">
        <v>78</v>
      </c>
      <c r="B104" s="75" t="s">
        <v>8</v>
      </c>
      <c r="C104" s="90" t="s">
        <v>77</v>
      </c>
      <c r="D104" s="72">
        <v>43161</v>
      </c>
      <c r="E104" s="27">
        <v>95691.91</v>
      </c>
      <c r="F104" s="117" t="s">
        <v>764</v>
      </c>
      <c r="G104" s="27">
        <v>95691.91</v>
      </c>
      <c r="H104" s="76">
        <f t="shared" si="1"/>
        <v>0</v>
      </c>
      <c r="I104" s="115" t="s">
        <v>763</v>
      </c>
    </row>
    <row r="105" spans="1:9" s="84" customFormat="1" ht="24" x14ac:dyDescent="0.2">
      <c r="A105" s="92" t="s">
        <v>751</v>
      </c>
      <c r="B105" s="75" t="s">
        <v>8</v>
      </c>
      <c r="C105" s="91" t="s">
        <v>179</v>
      </c>
      <c r="D105" s="72">
        <v>44197</v>
      </c>
      <c r="E105" s="23">
        <v>1767356.99</v>
      </c>
      <c r="F105" s="117" t="s">
        <v>764</v>
      </c>
      <c r="G105" s="23"/>
      <c r="H105" s="76">
        <f t="shared" si="1"/>
        <v>1767356.99</v>
      </c>
      <c r="I105" s="115" t="s">
        <v>762</v>
      </c>
    </row>
    <row r="106" spans="1:9" s="84" customFormat="1" ht="24" x14ac:dyDescent="0.2">
      <c r="A106" s="89" t="s">
        <v>116</v>
      </c>
      <c r="B106" s="75" t="s">
        <v>8</v>
      </c>
      <c r="C106" s="73" t="s">
        <v>115</v>
      </c>
      <c r="D106" s="72">
        <v>43983</v>
      </c>
      <c r="E106" s="23">
        <v>1791.68</v>
      </c>
      <c r="F106" s="117" t="s">
        <v>764</v>
      </c>
      <c r="G106" s="23">
        <v>1791.68</v>
      </c>
      <c r="H106" s="76">
        <f t="shared" si="1"/>
        <v>0</v>
      </c>
      <c r="I106" s="115" t="s">
        <v>763</v>
      </c>
    </row>
    <row r="107" spans="1:9" s="84" customFormat="1" ht="12" x14ac:dyDescent="0.2">
      <c r="A107" s="89" t="s">
        <v>116</v>
      </c>
      <c r="B107" s="75" t="s">
        <v>8</v>
      </c>
      <c r="C107" s="73" t="s">
        <v>117</v>
      </c>
      <c r="D107" s="72">
        <v>44348</v>
      </c>
      <c r="E107" s="23">
        <v>376611.36</v>
      </c>
      <c r="F107" s="117" t="s">
        <v>764</v>
      </c>
      <c r="G107" s="23"/>
      <c r="H107" s="76">
        <f t="shared" si="1"/>
        <v>376611.36</v>
      </c>
      <c r="I107" s="115" t="s">
        <v>749</v>
      </c>
    </row>
    <row r="108" spans="1:9" s="84" customFormat="1" ht="12" x14ac:dyDescent="0.2">
      <c r="A108" s="89" t="s">
        <v>116</v>
      </c>
      <c r="B108" s="75" t="s">
        <v>8</v>
      </c>
      <c r="C108" s="91" t="s">
        <v>645</v>
      </c>
      <c r="D108" s="72">
        <v>44378</v>
      </c>
      <c r="E108" s="23">
        <v>92597.759999999995</v>
      </c>
      <c r="F108" s="117" t="s">
        <v>764</v>
      </c>
      <c r="G108" s="23"/>
      <c r="H108" s="76">
        <f t="shared" si="1"/>
        <v>92597.759999999995</v>
      </c>
      <c r="I108" s="115" t="s">
        <v>749</v>
      </c>
    </row>
    <row r="109" spans="1:9" s="84" customFormat="1" ht="12" x14ac:dyDescent="0.2">
      <c r="A109" s="74" t="s">
        <v>119</v>
      </c>
      <c r="B109" s="75" t="s">
        <v>8</v>
      </c>
      <c r="C109" s="73" t="s">
        <v>118</v>
      </c>
      <c r="D109" s="72">
        <v>43564</v>
      </c>
      <c r="E109" s="27">
        <v>25480</v>
      </c>
      <c r="F109" s="117" t="s">
        <v>764</v>
      </c>
      <c r="G109" s="27"/>
      <c r="H109" s="76">
        <f t="shared" si="1"/>
        <v>25480</v>
      </c>
      <c r="I109" s="115" t="s">
        <v>762</v>
      </c>
    </row>
    <row r="110" spans="1:9" s="84" customFormat="1" ht="12" x14ac:dyDescent="0.2">
      <c r="A110" s="74" t="s">
        <v>119</v>
      </c>
      <c r="B110" s="75" t="s">
        <v>8</v>
      </c>
      <c r="C110" s="73" t="s">
        <v>120</v>
      </c>
      <c r="D110" s="72">
        <v>43983</v>
      </c>
      <c r="E110" s="23">
        <v>48197.32</v>
      </c>
      <c r="F110" s="117" t="s">
        <v>764</v>
      </c>
      <c r="G110" s="23">
        <v>48197.32</v>
      </c>
      <c r="H110" s="76">
        <f t="shared" si="1"/>
        <v>0</v>
      </c>
      <c r="I110" s="115" t="s">
        <v>763</v>
      </c>
    </row>
    <row r="111" spans="1:9" s="84" customFormat="1" ht="12" x14ac:dyDescent="0.2">
      <c r="A111" s="74" t="s">
        <v>119</v>
      </c>
      <c r="B111" s="75" t="s">
        <v>8</v>
      </c>
      <c r="C111" s="73" t="s">
        <v>9</v>
      </c>
      <c r="D111" s="72">
        <v>43983</v>
      </c>
      <c r="E111" s="23">
        <v>5000000</v>
      </c>
      <c r="F111" s="117" t="s">
        <v>764</v>
      </c>
      <c r="G111" s="23"/>
      <c r="H111" s="76">
        <f t="shared" si="1"/>
        <v>5000000</v>
      </c>
      <c r="I111" s="115" t="s">
        <v>762</v>
      </c>
    </row>
    <row r="112" spans="1:9" s="84" customFormat="1" ht="12" x14ac:dyDescent="0.2">
      <c r="A112" s="74" t="s">
        <v>119</v>
      </c>
      <c r="B112" s="75" t="s">
        <v>8</v>
      </c>
      <c r="C112" s="73" t="s">
        <v>121</v>
      </c>
      <c r="D112" s="72">
        <v>43983</v>
      </c>
      <c r="E112" s="23">
        <v>36305.32</v>
      </c>
      <c r="F112" s="117" t="s">
        <v>764</v>
      </c>
      <c r="G112" s="23">
        <v>36305.32</v>
      </c>
      <c r="H112" s="76">
        <f t="shared" si="1"/>
        <v>0</v>
      </c>
      <c r="I112" s="115" t="s">
        <v>763</v>
      </c>
    </row>
    <row r="113" spans="1:9" s="84" customFormat="1" ht="12" x14ac:dyDescent="0.2">
      <c r="A113" s="74" t="s">
        <v>119</v>
      </c>
      <c r="B113" s="75" t="s">
        <v>8</v>
      </c>
      <c r="C113" s="73" t="s">
        <v>12</v>
      </c>
      <c r="D113" s="72">
        <v>44317</v>
      </c>
      <c r="E113" s="23">
        <v>307860.34000000003</v>
      </c>
      <c r="F113" s="117" t="s">
        <v>764</v>
      </c>
      <c r="G113" s="23">
        <v>307860.34000000003</v>
      </c>
      <c r="H113" s="76">
        <f t="shared" si="1"/>
        <v>0</v>
      </c>
      <c r="I113" s="115" t="s">
        <v>763</v>
      </c>
    </row>
    <row r="114" spans="1:9" s="84" customFormat="1" ht="12" x14ac:dyDescent="0.2">
      <c r="A114" s="74" t="s">
        <v>119</v>
      </c>
      <c r="B114" s="75" t="s">
        <v>8</v>
      </c>
      <c r="C114" s="73" t="s">
        <v>14</v>
      </c>
      <c r="D114" s="72">
        <v>44317</v>
      </c>
      <c r="E114" s="23">
        <v>24078.66</v>
      </c>
      <c r="F114" s="117" t="s">
        <v>764</v>
      </c>
      <c r="G114" s="23">
        <v>24078.66</v>
      </c>
      <c r="H114" s="76">
        <f t="shared" si="1"/>
        <v>0</v>
      </c>
      <c r="I114" s="115" t="s">
        <v>763</v>
      </c>
    </row>
    <row r="115" spans="1:9" s="84" customFormat="1" ht="12" x14ac:dyDescent="0.2">
      <c r="A115" s="74" t="s">
        <v>119</v>
      </c>
      <c r="B115" s="75" t="s">
        <v>8</v>
      </c>
      <c r="C115" s="73" t="s">
        <v>122</v>
      </c>
      <c r="D115" s="72">
        <v>44317</v>
      </c>
      <c r="E115" s="23">
        <v>110935.44</v>
      </c>
      <c r="F115" s="117" t="s">
        <v>764</v>
      </c>
      <c r="G115" s="23">
        <v>110935.44</v>
      </c>
      <c r="H115" s="76">
        <f t="shared" si="1"/>
        <v>0</v>
      </c>
      <c r="I115" s="115" t="s">
        <v>763</v>
      </c>
    </row>
    <row r="116" spans="1:9" s="84" customFormat="1" ht="12" x14ac:dyDescent="0.2">
      <c r="A116" s="74" t="s">
        <v>119</v>
      </c>
      <c r="B116" s="75" t="s">
        <v>8</v>
      </c>
      <c r="C116" s="73" t="s">
        <v>123</v>
      </c>
      <c r="D116" s="72">
        <v>44317</v>
      </c>
      <c r="E116" s="23">
        <v>16000</v>
      </c>
      <c r="F116" s="117" t="s">
        <v>764</v>
      </c>
      <c r="G116" s="23">
        <v>16000</v>
      </c>
      <c r="H116" s="76">
        <f t="shared" si="1"/>
        <v>0</v>
      </c>
      <c r="I116" s="115" t="s">
        <v>763</v>
      </c>
    </row>
    <row r="117" spans="1:9" s="84" customFormat="1" ht="12" x14ac:dyDescent="0.2">
      <c r="A117" s="74" t="s">
        <v>119</v>
      </c>
      <c r="B117" s="75" t="s">
        <v>8</v>
      </c>
      <c r="C117" s="73" t="s">
        <v>124</v>
      </c>
      <c r="D117" s="72">
        <v>44317</v>
      </c>
      <c r="E117" s="23">
        <v>80169.59</v>
      </c>
      <c r="F117" s="117" t="s">
        <v>764</v>
      </c>
      <c r="G117" s="23">
        <v>80169.59</v>
      </c>
      <c r="H117" s="76">
        <f t="shared" si="1"/>
        <v>0</v>
      </c>
      <c r="I117" s="115" t="s">
        <v>763</v>
      </c>
    </row>
    <row r="118" spans="1:9" s="84" customFormat="1" ht="12" x14ac:dyDescent="0.2">
      <c r="A118" s="74" t="s">
        <v>109</v>
      </c>
      <c r="B118" s="75" t="s">
        <v>8</v>
      </c>
      <c r="C118" s="73" t="s">
        <v>108</v>
      </c>
      <c r="D118" s="72">
        <v>43983</v>
      </c>
      <c r="E118" s="23">
        <v>35522.080000000002</v>
      </c>
      <c r="F118" s="117" t="s">
        <v>764</v>
      </c>
      <c r="G118" s="23">
        <v>35522.080000000002</v>
      </c>
      <c r="H118" s="76">
        <f t="shared" si="1"/>
        <v>0</v>
      </c>
      <c r="I118" s="115" t="s">
        <v>763</v>
      </c>
    </row>
    <row r="119" spans="1:9" s="84" customFormat="1" ht="12" x14ac:dyDescent="0.2">
      <c r="A119" s="74" t="s">
        <v>109</v>
      </c>
      <c r="B119" s="75" t="s">
        <v>8</v>
      </c>
      <c r="C119" s="73" t="s">
        <v>110</v>
      </c>
      <c r="D119" s="72">
        <v>43983</v>
      </c>
      <c r="E119" s="23">
        <v>510345.6</v>
      </c>
      <c r="F119" s="117" t="s">
        <v>764</v>
      </c>
      <c r="G119" s="23"/>
      <c r="H119" s="76">
        <f t="shared" si="1"/>
        <v>510345.6</v>
      </c>
      <c r="I119" s="115" t="s">
        <v>762</v>
      </c>
    </row>
    <row r="120" spans="1:9" s="84" customFormat="1" ht="12" x14ac:dyDescent="0.2">
      <c r="A120" s="74" t="s">
        <v>109</v>
      </c>
      <c r="B120" s="75" t="s">
        <v>8</v>
      </c>
      <c r="C120" s="73" t="s">
        <v>111</v>
      </c>
      <c r="D120" s="72">
        <v>43983</v>
      </c>
      <c r="E120" s="23">
        <v>1156928.07</v>
      </c>
      <c r="F120" s="117" t="s">
        <v>764</v>
      </c>
      <c r="G120" s="23">
        <v>1156928.07</v>
      </c>
      <c r="H120" s="76">
        <f t="shared" si="1"/>
        <v>0</v>
      </c>
      <c r="I120" s="115" t="s">
        <v>763</v>
      </c>
    </row>
    <row r="121" spans="1:9" s="84" customFormat="1" ht="12" x14ac:dyDescent="0.2">
      <c r="A121" s="74" t="s">
        <v>109</v>
      </c>
      <c r="B121" s="75" t="s">
        <v>8</v>
      </c>
      <c r="C121" s="91" t="s">
        <v>113</v>
      </c>
      <c r="D121" s="72">
        <v>44317</v>
      </c>
      <c r="E121" s="23">
        <v>304223.93</v>
      </c>
      <c r="F121" s="117" t="s">
        <v>764</v>
      </c>
      <c r="G121" s="23"/>
      <c r="H121" s="76">
        <f t="shared" si="1"/>
        <v>304223.93</v>
      </c>
      <c r="I121" s="115" t="s">
        <v>749</v>
      </c>
    </row>
    <row r="122" spans="1:9" s="84" customFormat="1" ht="12" x14ac:dyDescent="0.2">
      <c r="A122" s="74" t="s">
        <v>109</v>
      </c>
      <c r="B122" s="75" t="s">
        <v>8</v>
      </c>
      <c r="C122" s="91" t="s">
        <v>112</v>
      </c>
      <c r="D122" s="72">
        <v>44317</v>
      </c>
      <c r="E122" s="23">
        <v>5549887.9000000004</v>
      </c>
      <c r="F122" s="117" t="s">
        <v>764</v>
      </c>
      <c r="G122" s="23"/>
      <c r="H122" s="76">
        <f t="shared" si="1"/>
        <v>5549887.9000000004</v>
      </c>
      <c r="I122" s="115" t="s">
        <v>749</v>
      </c>
    </row>
    <row r="123" spans="1:9" s="84" customFormat="1" ht="12" x14ac:dyDescent="0.2">
      <c r="A123" s="74" t="s">
        <v>109</v>
      </c>
      <c r="B123" s="75" t="s">
        <v>8</v>
      </c>
      <c r="C123" s="91" t="s">
        <v>114</v>
      </c>
      <c r="D123" s="72">
        <v>44317</v>
      </c>
      <c r="E123" s="23">
        <v>1178680</v>
      </c>
      <c r="F123" s="117" t="s">
        <v>764</v>
      </c>
      <c r="G123" s="23"/>
      <c r="H123" s="76">
        <f t="shared" si="1"/>
        <v>1178680</v>
      </c>
      <c r="I123" s="115" t="s">
        <v>749</v>
      </c>
    </row>
    <row r="124" spans="1:9" s="84" customFormat="1" ht="12" x14ac:dyDescent="0.2">
      <c r="A124" s="74" t="s">
        <v>126</v>
      </c>
      <c r="B124" s="75" t="s">
        <v>8</v>
      </c>
      <c r="C124" s="73" t="s">
        <v>125</v>
      </c>
      <c r="D124" s="72">
        <v>43405</v>
      </c>
      <c r="E124" s="23">
        <v>118000</v>
      </c>
      <c r="F124" s="117" t="s">
        <v>764</v>
      </c>
      <c r="G124" s="23"/>
      <c r="H124" s="76">
        <f t="shared" si="1"/>
        <v>118000</v>
      </c>
      <c r="I124" s="115" t="s">
        <v>762</v>
      </c>
    </row>
    <row r="125" spans="1:9" s="84" customFormat="1" ht="12" x14ac:dyDescent="0.2">
      <c r="A125" s="74" t="s">
        <v>126</v>
      </c>
      <c r="B125" s="75" t="s">
        <v>8</v>
      </c>
      <c r="C125" s="73" t="s">
        <v>127</v>
      </c>
      <c r="D125" s="72">
        <v>43983</v>
      </c>
      <c r="E125" s="23">
        <v>254500</v>
      </c>
      <c r="F125" s="117" t="s">
        <v>764</v>
      </c>
      <c r="G125" s="23"/>
      <c r="H125" s="76">
        <f t="shared" si="1"/>
        <v>254500</v>
      </c>
      <c r="I125" s="115" t="s">
        <v>762</v>
      </c>
    </row>
    <row r="126" spans="1:9" s="84" customFormat="1" ht="12" x14ac:dyDescent="0.2">
      <c r="A126" s="74" t="s">
        <v>126</v>
      </c>
      <c r="B126" s="75" t="s">
        <v>8</v>
      </c>
      <c r="C126" s="73" t="s">
        <v>128</v>
      </c>
      <c r="D126" s="72">
        <v>43983</v>
      </c>
      <c r="E126" s="23">
        <v>202000</v>
      </c>
      <c r="F126" s="117" t="s">
        <v>764</v>
      </c>
      <c r="G126" s="23"/>
      <c r="H126" s="76">
        <f t="shared" si="1"/>
        <v>202000</v>
      </c>
      <c r="I126" s="115" t="s">
        <v>762</v>
      </c>
    </row>
    <row r="127" spans="1:9" s="84" customFormat="1" ht="12" x14ac:dyDescent="0.2">
      <c r="A127" s="74" t="s">
        <v>126</v>
      </c>
      <c r="B127" s="75" t="s">
        <v>8</v>
      </c>
      <c r="C127" s="73" t="s">
        <v>129</v>
      </c>
      <c r="D127" s="72">
        <v>43983</v>
      </c>
      <c r="E127" s="23">
        <v>192000</v>
      </c>
      <c r="F127" s="117" t="s">
        <v>764</v>
      </c>
      <c r="G127" s="23"/>
      <c r="H127" s="76">
        <f t="shared" si="1"/>
        <v>192000</v>
      </c>
      <c r="I127" s="115" t="s">
        <v>762</v>
      </c>
    </row>
    <row r="128" spans="1:9" s="84" customFormat="1" ht="12" x14ac:dyDescent="0.2">
      <c r="A128" s="74" t="s">
        <v>126</v>
      </c>
      <c r="B128" s="75" t="s">
        <v>8</v>
      </c>
      <c r="C128" s="73" t="s">
        <v>130</v>
      </c>
      <c r="D128" s="72">
        <v>43983</v>
      </c>
      <c r="E128" s="23">
        <v>136500</v>
      </c>
      <c r="F128" s="117" t="s">
        <v>764</v>
      </c>
      <c r="G128" s="23"/>
      <c r="H128" s="76">
        <f t="shared" si="1"/>
        <v>136500</v>
      </c>
      <c r="I128" s="115" t="s">
        <v>762</v>
      </c>
    </row>
    <row r="129" spans="1:9" s="84" customFormat="1" ht="12" x14ac:dyDescent="0.2">
      <c r="A129" s="74" t="s">
        <v>126</v>
      </c>
      <c r="B129" s="75" t="s">
        <v>8</v>
      </c>
      <c r="C129" s="73" t="s">
        <v>131</v>
      </c>
      <c r="D129" s="72">
        <v>43983</v>
      </c>
      <c r="E129" s="23">
        <v>136500</v>
      </c>
      <c r="F129" s="117" t="s">
        <v>764</v>
      </c>
      <c r="G129" s="23"/>
      <c r="H129" s="76">
        <f t="shared" si="1"/>
        <v>136500</v>
      </c>
      <c r="I129" s="115" t="s">
        <v>762</v>
      </c>
    </row>
    <row r="130" spans="1:9" s="84" customFormat="1" ht="12" x14ac:dyDescent="0.2">
      <c r="A130" s="74" t="s">
        <v>126</v>
      </c>
      <c r="B130" s="75" t="s">
        <v>8</v>
      </c>
      <c r="C130" s="73" t="s">
        <v>132</v>
      </c>
      <c r="D130" s="72">
        <v>43983</v>
      </c>
      <c r="E130" s="23">
        <v>190000</v>
      </c>
      <c r="F130" s="117" t="s">
        <v>764</v>
      </c>
      <c r="G130" s="23"/>
      <c r="H130" s="76">
        <f t="shared" si="1"/>
        <v>190000</v>
      </c>
      <c r="I130" s="115" t="s">
        <v>762</v>
      </c>
    </row>
    <row r="131" spans="1:9" s="84" customFormat="1" ht="12" x14ac:dyDescent="0.2">
      <c r="A131" s="74" t="s">
        <v>126</v>
      </c>
      <c r="B131" s="75" t="s">
        <v>8</v>
      </c>
      <c r="C131" s="73" t="s">
        <v>133</v>
      </c>
      <c r="D131" s="72">
        <v>43983</v>
      </c>
      <c r="E131" s="23">
        <v>95000</v>
      </c>
      <c r="F131" s="117" t="s">
        <v>764</v>
      </c>
      <c r="G131" s="23"/>
      <c r="H131" s="76">
        <f t="shared" si="1"/>
        <v>95000</v>
      </c>
      <c r="I131" s="115" t="s">
        <v>762</v>
      </c>
    </row>
    <row r="132" spans="1:9" s="84" customFormat="1" ht="12" x14ac:dyDescent="0.2">
      <c r="A132" s="74" t="s">
        <v>126</v>
      </c>
      <c r="B132" s="75" t="s">
        <v>8</v>
      </c>
      <c r="C132" s="73" t="s">
        <v>134</v>
      </c>
      <c r="D132" s="72">
        <v>44105</v>
      </c>
      <c r="E132" s="23">
        <v>68250</v>
      </c>
      <c r="F132" s="117" t="s">
        <v>764</v>
      </c>
      <c r="G132" s="23"/>
      <c r="H132" s="76">
        <f t="shared" si="1"/>
        <v>68250</v>
      </c>
      <c r="I132" s="115" t="s">
        <v>762</v>
      </c>
    </row>
    <row r="133" spans="1:9" s="84" customFormat="1" ht="12" x14ac:dyDescent="0.2">
      <c r="A133" s="74" t="s">
        <v>126</v>
      </c>
      <c r="B133" s="75" t="s">
        <v>8</v>
      </c>
      <c r="C133" s="73" t="s">
        <v>646</v>
      </c>
      <c r="D133" s="72">
        <v>44378</v>
      </c>
      <c r="E133" s="23">
        <v>2850000</v>
      </c>
      <c r="F133" s="117" t="s">
        <v>764</v>
      </c>
      <c r="G133" s="23"/>
      <c r="H133" s="76">
        <f t="shared" si="1"/>
        <v>2850000</v>
      </c>
      <c r="I133" s="115" t="s">
        <v>749</v>
      </c>
    </row>
    <row r="134" spans="1:9" s="84" customFormat="1" ht="12" x14ac:dyDescent="0.2">
      <c r="A134" s="74" t="s">
        <v>126</v>
      </c>
      <c r="B134" s="75" t="s">
        <v>8</v>
      </c>
      <c r="C134" s="73" t="s">
        <v>135</v>
      </c>
      <c r="D134" s="72">
        <v>44105</v>
      </c>
      <c r="E134" s="23">
        <v>143250</v>
      </c>
      <c r="F134" s="117" t="s">
        <v>764</v>
      </c>
      <c r="G134" s="23"/>
      <c r="H134" s="76">
        <f t="shared" si="1"/>
        <v>143250</v>
      </c>
      <c r="I134" s="115" t="s">
        <v>762</v>
      </c>
    </row>
    <row r="135" spans="1:9" s="84" customFormat="1" ht="12" x14ac:dyDescent="0.2">
      <c r="A135" s="74" t="s">
        <v>126</v>
      </c>
      <c r="B135" s="75" t="s">
        <v>8</v>
      </c>
      <c r="C135" s="91" t="s">
        <v>136</v>
      </c>
      <c r="D135" s="72">
        <v>44197</v>
      </c>
      <c r="E135" s="23">
        <v>415000</v>
      </c>
      <c r="F135" s="117" t="s">
        <v>764</v>
      </c>
      <c r="G135" s="23"/>
      <c r="H135" s="76">
        <f t="shared" si="1"/>
        <v>415000</v>
      </c>
      <c r="I135" s="115" t="s">
        <v>749</v>
      </c>
    </row>
    <row r="136" spans="1:9" s="84" customFormat="1" ht="12" x14ac:dyDescent="0.2">
      <c r="A136" s="74" t="s">
        <v>126</v>
      </c>
      <c r="B136" s="75" t="s">
        <v>8</v>
      </c>
      <c r="C136" s="91" t="s">
        <v>137</v>
      </c>
      <c r="D136" s="72">
        <v>44197</v>
      </c>
      <c r="E136" s="29">
        <v>235500</v>
      </c>
      <c r="F136" s="117" t="s">
        <v>764</v>
      </c>
      <c r="G136" s="29"/>
      <c r="H136" s="76">
        <f t="shared" si="1"/>
        <v>235500</v>
      </c>
      <c r="I136" s="115" t="s">
        <v>749</v>
      </c>
    </row>
    <row r="137" spans="1:9" s="84" customFormat="1" ht="12" x14ac:dyDescent="0.2">
      <c r="A137" s="74" t="s">
        <v>126</v>
      </c>
      <c r="B137" s="75" t="s">
        <v>8</v>
      </c>
      <c r="C137" s="91" t="s">
        <v>138</v>
      </c>
      <c r="D137" s="72">
        <v>44197</v>
      </c>
      <c r="E137" s="23">
        <v>205000</v>
      </c>
      <c r="F137" s="117" t="s">
        <v>764</v>
      </c>
      <c r="G137" s="23"/>
      <c r="H137" s="76">
        <f t="shared" si="1"/>
        <v>205000</v>
      </c>
      <c r="I137" s="115" t="s">
        <v>749</v>
      </c>
    </row>
    <row r="138" spans="1:9" s="84" customFormat="1" ht="12" x14ac:dyDescent="0.2">
      <c r="A138" s="74" t="s">
        <v>126</v>
      </c>
      <c r="B138" s="75" t="s">
        <v>8</v>
      </c>
      <c r="C138" s="91" t="s">
        <v>139</v>
      </c>
      <c r="D138" s="72">
        <v>44256</v>
      </c>
      <c r="E138" s="23">
        <v>2323000</v>
      </c>
      <c r="F138" s="117" t="s">
        <v>764</v>
      </c>
      <c r="G138" s="23"/>
      <c r="H138" s="76">
        <f t="shared" si="1"/>
        <v>2323000</v>
      </c>
      <c r="I138" s="115" t="s">
        <v>749</v>
      </c>
    </row>
    <row r="139" spans="1:9" s="84" customFormat="1" ht="12" x14ac:dyDescent="0.2">
      <c r="A139" s="74" t="s">
        <v>126</v>
      </c>
      <c r="B139" s="75" t="s">
        <v>8</v>
      </c>
      <c r="C139" s="91" t="s">
        <v>141</v>
      </c>
      <c r="D139" s="72">
        <v>44197</v>
      </c>
      <c r="E139" s="23">
        <v>808000</v>
      </c>
      <c r="F139" s="117" t="s">
        <v>764</v>
      </c>
      <c r="G139" s="23"/>
      <c r="H139" s="76">
        <f t="shared" si="1"/>
        <v>808000</v>
      </c>
      <c r="I139" s="115" t="s">
        <v>749</v>
      </c>
    </row>
    <row r="140" spans="1:9" s="84" customFormat="1" ht="12" x14ac:dyDescent="0.2">
      <c r="A140" s="74" t="s">
        <v>126</v>
      </c>
      <c r="B140" s="75" t="s">
        <v>8</v>
      </c>
      <c r="C140" s="91" t="s">
        <v>140</v>
      </c>
      <c r="D140" s="72">
        <v>44197</v>
      </c>
      <c r="E140" s="23">
        <v>101000</v>
      </c>
      <c r="F140" s="117" t="s">
        <v>764</v>
      </c>
      <c r="G140" s="23"/>
      <c r="H140" s="76">
        <f t="shared" si="1"/>
        <v>101000</v>
      </c>
      <c r="I140" s="115" t="s">
        <v>749</v>
      </c>
    </row>
    <row r="141" spans="1:9" s="84" customFormat="1" ht="12" x14ac:dyDescent="0.2">
      <c r="A141" s="74" t="s">
        <v>126</v>
      </c>
      <c r="B141" s="75" t="s">
        <v>8</v>
      </c>
      <c r="C141" s="91" t="s">
        <v>647</v>
      </c>
      <c r="D141" s="72">
        <v>44378</v>
      </c>
      <c r="E141" s="23">
        <v>352000</v>
      </c>
      <c r="F141" s="117" t="s">
        <v>764</v>
      </c>
      <c r="G141" s="23"/>
      <c r="H141" s="76">
        <f t="shared" ref="H141:H204" si="2">+E141-G141</f>
        <v>352000</v>
      </c>
      <c r="I141" s="115" t="s">
        <v>749</v>
      </c>
    </row>
    <row r="142" spans="1:9" s="84" customFormat="1" ht="12" x14ac:dyDescent="0.2">
      <c r="A142" s="74" t="s">
        <v>649</v>
      </c>
      <c r="B142" s="75" t="s">
        <v>8</v>
      </c>
      <c r="C142" s="91" t="s">
        <v>648</v>
      </c>
      <c r="D142" s="72">
        <v>44378</v>
      </c>
      <c r="E142" s="23">
        <v>788400</v>
      </c>
      <c r="F142" s="117" t="s">
        <v>764</v>
      </c>
      <c r="G142" s="23"/>
      <c r="H142" s="76">
        <f t="shared" si="2"/>
        <v>788400</v>
      </c>
      <c r="I142" s="115" t="s">
        <v>749</v>
      </c>
    </row>
    <row r="143" spans="1:9" s="84" customFormat="1" ht="12.75" customHeight="1" x14ac:dyDescent="0.2">
      <c r="A143" s="74" t="s">
        <v>765</v>
      </c>
      <c r="B143" s="75" t="s">
        <v>8</v>
      </c>
      <c r="C143" s="91" t="s">
        <v>142</v>
      </c>
      <c r="D143" s="72">
        <v>44348</v>
      </c>
      <c r="E143" s="23">
        <v>1476200</v>
      </c>
      <c r="F143" s="117" t="s">
        <v>764</v>
      </c>
      <c r="G143" s="23"/>
      <c r="H143" s="76">
        <f t="shared" si="2"/>
        <v>1476200</v>
      </c>
      <c r="I143" s="115" t="s">
        <v>749</v>
      </c>
    </row>
    <row r="144" spans="1:9" s="84" customFormat="1" ht="12" x14ac:dyDescent="0.2">
      <c r="A144" s="74" t="s">
        <v>149</v>
      </c>
      <c r="B144" s="75" t="s">
        <v>8</v>
      </c>
      <c r="C144" s="73" t="s">
        <v>148</v>
      </c>
      <c r="D144" s="72">
        <v>43132</v>
      </c>
      <c r="E144" s="27">
        <v>14750</v>
      </c>
      <c r="F144" s="117" t="s">
        <v>764</v>
      </c>
      <c r="G144" s="27"/>
      <c r="H144" s="76">
        <f t="shared" si="2"/>
        <v>14750</v>
      </c>
      <c r="I144" s="115" t="s">
        <v>762</v>
      </c>
    </row>
    <row r="145" spans="1:9" s="84" customFormat="1" ht="12" x14ac:dyDescent="0.2">
      <c r="A145" s="74" t="s">
        <v>151</v>
      </c>
      <c r="B145" s="75" t="s">
        <v>8</v>
      </c>
      <c r="C145" s="73" t="s">
        <v>154</v>
      </c>
      <c r="D145" s="72">
        <v>43983</v>
      </c>
      <c r="E145" s="23">
        <v>142160.66</v>
      </c>
      <c r="F145" s="117" t="s">
        <v>764</v>
      </c>
      <c r="G145" s="23"/>
      <c r="H145" s="76">
        <f t="shared" si="2"/>
        <v>142160.66</v>
      </c>
      <c r="I145" s="115" t="s">
        <v>762</v>
      </c>
    </row>
    <row r="146" spans="1:9" s="84" customFormat="1" ht="12" x14ac:dyDescent="0.2">
      <c r="A146" s="74" t="s">
        <v>151</v>
      </c>
      <c r="B146" s="75" t="s">
        <v>8</v>
      </c>
      <c r="C146" s="73" t="s">
        <v>155</v>
      </c>
      <c r="D146" s="72">
        <v>44105</v>
      </c>
      <c r="E146" s="23">
        <v>50730.15</v>
      </c>
      <c r="F146" s="117" t="s">
        <v>764</v>
      </c>
      <c r="G146" s="23"/>
      <c r="H146" s="76">
        <f t="shared" si="2"/>
        <v>50730.15</v>
      </c>
      <c r="I146" s="115" t="s">
        <v>762</v>
      </c>
    </row>
    <row r="147" spans="1:9" s="84" customFormat="1" ht="12" x14ac:dyDescent="0.2">
      <c r="A147" s="74" t="s">
        <v>151</v>
      </c>
      <c r="B147" s="75" t="s">
        <v>8</v>
      </c>
      <c r="C147" s="73" t="s">
        <v>44</v>
      </c>
      <c r="D147" s="72">
        <v>44287</v>
      </c>
      <c r="E147" s="23">
        <v>392487.54</v>
      </c>
      <c r="F147" s="117" t="s">
        <v>764</v>
      </c>
      <c r="G147" s="23"/>
      <c r="H147" s="76">
        <f t="shared" si="2"/>
        <v>392487.54</v>
      </c>
      <c r="I147" s="115" t="s">
        <v>749</v>
      </c>
    </row>
    <row r="148" spans="1:9" s="84" customFormat="1" ht="12" x14ac:dyDescent="0.2">
      <c r="A148" s="74" t="s">
        <v>151</v>
      </c>
      <c r="B148" s="75" t="s">
        <v>8</v>
      </c>
      <c r="C148" s="73" t="s">
        <v>157</v>
      </c>
      <c r="D148" s="72">
        <v>44348</v>
      </c>
      <c r="E148" s="23">
        <v>216406.89</v>
      </c>
      <c r="F148" s="117" t="s">
        <v>764</v>
      </c>
      <c r="G148" s="23"/>
      <c r="H148" s="76">
        <f t="shared" si="2"/>
        <v>216406.89</v>
      </c>
      <c r="I148" s="115" t="s">
        <v>749</v>
      </c>
    </row>
    <row r="149" spans="1:9" s="84" customFormat="1" ht="12" x14ac:dyDescent="0.2">
      <c r="A149" s="74" t="s">
        <v>151</v>
      </c>
      <c r="B149" s="75" t="s">
        <v>8</v>
      </c>
      <c r="C149" s="73" t="s">
        <v>158</v>
      </c>
      <c r="D149" s="72">
        <v>44348</v>
      </c>
      <c r="E149" s="23">
        <v>594977.88</v>
      </c>
      <c r="F149" s="117" t="s">
        <v>764</v>
      </c>
      <c r="G149" s="23"/>
      <c r="H149" s="76">
        <f t="shared" si="2"/>
        <v>594977.88</v>
      </c>
      <c r="I149" s="115" t="s">
        <v>749</v>
      </c>
    </row>
    <row r="150" spans="1:9" s="84" customFormat="1" ht="12" x14ac:dyDescent="0.2">
      <c r="A150" s="74" t="s">
        <v>151</v>
      </c>
      <c r="B150" s="75" t="s">
        <v>8</v>
      </c>
      <c r="C150" s="73" t="s">
        <v>159</v>
      </c>
      <c r="D150" s="72">
        <v>44348</v>
      </c>
      <c r="E150" s="23">
        <v>116253.52</v>
      </c>
      <c r="F150" s="117" t="s">
        <v>764</v>
      </c>
      <c r="G150" s="23"/>
      <c r="H150" s="76">
        <f t="shared" si="2"/>
        <v>116253.52</v>
      </c>
      <c r="I150" s="115" t="s">
        <v>749</v>
      </c>
    </row>
    <row r="151" spans="1:9" s="84" customFormat="1" ht="12" x14ac:dyDescent="0.2">
      <c r="A151" s="74" t="s">
        <v>151</v>
      </c>
      <c r="B151" s="75" t="s">
        <v>8</v>
      </c>
      <c r="C151" s="73" t="s">
        <v>152</v>
      </c>
      <c r="D151" s="72">
        <v>43556</v>
      </c>
      <c r="E151" s="27">
        <v>47680.95</v>
      </c>
      <c r="F151" s="117" t="s">
        <v>764</v>
      </c>
      <c r="G151" s="27"/>
      <c r="H151" s="76">
        <f t="shared" si="2"/>
        <v>47680.95</v>
      </c>
      <c r="I151" s="115" t="s">
        <v>762</v>
      </c>
    </row>
    <row r="152" spans="1:9" s="84" customFormat="1" ht="12" x14ac:dyDescent="0.2">
      <c r="A152" s="74" t="s">
        <v>151</v>
      </c>
      <c r="B152" s="75" t="s">
        <v>8</v>
      </c>
      <c r="C152" s="73" t="s">
        <v>150</v>
      </c>
      <c r="D152" s="72">
        <v>43800</v>
      </c>
      <c r="E152" s="27">
        <v>10443.85</v>
      </c>
      <c r="F152" s="117" t="s">
        <v>764</v>
      </c>
      <c r="G152" s="27"/>
      <c r="H152" s="76">
        <f t="shared" si="2"/>
        <v>10443.85</v>
      </c>
      <c r="I152" s="115" t="s">
        <v>762</v>
      </c>
    </row>
    <row r="153" spans="1:9" s="84" customFormat="1" ht="12" x14ac:dyDescent="0.2">
      <c r="A153" s="74" t="s">
        <v>151</v>
      </c>
      <c r="B153" s="75" t="s">
        <v>8</v>
      </c>
      <c r="C153" s="73" t="s">
        <v>153</v>
      </c>
      <c r="D153" s="72">
        <v>43862</v>
      </c>
      <c r="E153" s="27">
        <v>50732.15</v>
      </c>
      <c r="F153" s="117" t="s">
        <v>764</v>
      </c>
      <c r="G153" s="27"/>
      <c r="H153" s="76">
        <f t="shared" si="2"/>
        <v>50732.15</v>
      </c>
      <c r="I153" s="115" t="s">
        <v>762</v>
      </c>
    </row>
    <row r="154" spans="1:9" s="84" customFormat="1" ht="12" x14ac:dyDescent="0.2">
      <c r="A154" s="74" t="s">
        <v>151</v>
      </c>
      <c r="B154" s="75" t="s">
        <v>8</v>
      </c>
      <c r="C154" s="73" t="s">
        <v>156</v>
      </c>
      <c r="D154" s="72">
        <v>44348</v>
      </c>
      <c r="E154" s="23">
        <v>50730.15</v>
      </c>
      <c r="F154" s="117" t="s">
        <v>764</v>
      </c>
      <c r="G154" s="23"/>
      <c r="H154" s="76">
        <f t="shared" si="2"/>
        <v>50730.15</v>
      </c>
      <c r="I154" s="115" t="s">
        <v>749</v>
      </c>
    </row>
    <row r="155" spans="1:9" s="84" customFormat="1" ht="24" x14ac:dyDescent="0.2">
      <c r="A155" s="89" t="s">
        <v>165</v>
      </c>
      <c r="B155" s="75" t="s">
        <v>8</v>
      </c>
      <c r="C155" s="73" t="s">
        <v>170</v>
      </c>
      <c r="D155" s="72">
        <v>44348</v>
      </c>
      <c r="E155" s="23">
        <v>58316</v>
      </c>
      <c r="F155" s="117" t="s">
        <v>764</v>
      </c>
      <c r="G155" s="23"/>
      <c r="H155" s="76">
        <f t="shared" si="2"/>
        <v>58316</v>
      </c>
      <c r="I155" s="115" t="s">
        <v>749</v>
      </c>
    </row>
    <row r="156" spans="1:9" s="84" customFormat="1" ht="24" x14ac:dyDescent="0.2">
      <c r="A156" s="89" t="s">
        <v>165</v>
      </c>
      <c r="B156" s="75" t="s">
        <v>8</v>
      </c>
      <c r="C156" s="73" t="s">
        <v>164</v>
      </c>
      <c r="D156" s="72">
        <v>43983</v>
      </c>
      <c r="E156" s="23">
        <v>59375</v>
      </c>
      <c r="F156" s="117" t="s">
        <v>764</v>
      </c>
      <c r="G156" s="23"/>
      <c r="H156" s="76">
        <f t="shared" si="2"/>
        <v>59375</v>
      </c>
      <c r="I156" s="115" t="s">
        <v>762</v>
      </c>
    </row>
    <row r="157" spans="1:9" s="84" customFormat="1" ht="12" x14ac:dyDescent="0.2">
      <c r="A157" s="89" t="s">
        <v>165</v>
      </c>
      <c r="B157" s="75" t="s">
        <v>8</v>
      </c>
      <c r="C157" s="73" t="s">
        <v>166</v>
      </c>
      <c r="D157" s="72">
        <v>43983</v>
      </c>
      <c r="E157" s="23">
        <v>28000</v>
      </c>
      <c r="F157" s="117" t="s">
        <v>764</v>
      </c>
      <c r="G157" s="23"/>
      <c r="H157" s="76">
        <f t="shared" si="2"/>
        <v>28000</v>
      </c>
      <c r="I157" s="115" t="s">
        <v>762</v>
      </c>
    </row>
    <row r="158" spans="1:9" s="84" customFormat="1" ht="12" x14ac:dyDescent="0.2">
      <c r="A158" s="89" t="s">
        <v>165</v>
      </c>
      <c r="B158" s="75" t="s">
        <v>8</v>
      </c>
      <c r="C158" s="73" t="s">
        <v>167</v>
      </c>
      <c r="D158" s="72">
        <v>43983</v>
      </c>
      <c r="E158" s="23">
        <v>5888</v>
      </c>
      <c r="F158" s="117" t="s">
        <v>764</v>
      </c>
      <c r="G158" s="23"/>
      <c r="H158" s="76">
        <f t="shared" si="2"/>
        <v>5888</v>
      </c>
      <c r="I158" s="115" t="s">
        <v>762</v>
      </c>
    </row>
    <row r="159" spans="1:9" s="84" customFormat="1" ht="12" x14ac:dyDescent="0.2">
      <c r="A159" s="89" t="s">
        <v>165</v>
      </c>
      <c r="B159" s="75" t="s">
        <v>8</v>
      </c>
      <c r="C159" s="73" t="s">
        <v>168</v>
      </c>
      <c r="D159" s="72">
        <v>43983</v>
      </c>
      <c r="E159" s="23">
        <v>20875</v>
      </c>
      <c r="F159" s="117" t="s">
        <v>764</v>
      </c>
      <c r="G159" s="23"/>
      <c r="H159" s="76">
        <f t="shared" si="2"/>
        <v>20875</v>
      </c>
      <c r="I159" s="115" t="s">
        <v>762</v>
      </c>
    </row>
    <row r="160" spans="1:9" s="84" customFormat="1" ht="12" x14ac:dyDescent="0.2">
      <c r="A160" s="89" t="s">
        <v>165</v>
      </c>
      <c r="B160" s="75" t="s">
        <v>8</v>
      </c>
      <c r="C160" s="73" t="s">
        <v>171</v>
      </c>
      <c r="D160" s="72">
        <v>44348</v>
      </c>
      <c r="E160" s="23">
        <v>9031</v>
      </c>
      <c r="F160" s="117" t="s">
        <v>764</v>
      </c>
      <c r="G160" s="23"/>
      <c r="H160" s="76">
        <f t="shared" si="2"/>
        <v>9031</v>
      </c>
      <c r="I160" s="115" t="s">
        <v>749</v>
      </c>
    </row>
    <row r="161" spans="1:9" s="84" customFormat="1" ht="12" x14ac:dyDescent="0.2">
      <c r="A161" s="89" t="s">
        <v>165</v>
      </c>
      <c r="B161" s="75" t="s">
        <v>8</v>
      </c>
      <c r="C161" s="73" t="s">
        <v>172</v>
      </c>
      <c r="D161" s="72">
        <v>44348</v>
      </c>
      <c r="E161" s="23">
        <v>11675</v>
      </c>
      <c r="F161" s="117" t="s">
        <v>764</v>
      </c>
      <c r="G161" s="23"/>
      <c r="H161" s="76">
        <f t="shared" si="2"/>
        <v>11675</v>
      </c>
      <c r="I161" s="115" t="s">
        <v>749</v>
      </c>
    </row>
    <row r="162" spans="1:9" s="84" customFormat="1" ht="12" x14ac:dyDescent="0.2">
      <c r="A162" s="89" t="s">
        <v>165</v>
      </c>
      <c r="B162" s="75" t="s">
        <v>8</v>
      </c>
      <c r="C162" s="73" t="s">
        <v>169</v>
      </c>
      <c r="D162" s="72">
        <v>44119</v>
      </c>
      <c r="E162" s="23">
        <v>1091421</v>
      </c>
      <c r="F162" s="117" t="s">
        <v>764</v>
      </c>
      <c r="G162" s="23"/>
      <c r="H162" s="76">
        <f t="shared" si="2"/>
        <v>1091421</v>
      </c>
      <c r="I162" s="115" t="s">
        <v>762</v>
      </c>
    </row>
    <row r="163" spans="1:9" s="84" customFormat="1" ht="12" x14ac:dyDescent="0.2">
      <c r="A163" s="89" t="s">
        <v>165</v>
      </c>
      <c r="B163" s="75" t="s">
        <v>8</v>
      </c>
      <c r="C163" s="73" t="s">
        <v>173</v>
      </c>
      <c r="D163" s="72">
        <v>44348</v>
      </c>
      <c r="E163" s="23">
        <v>9416</v>
      </c>
      <c r="F163" s="117" t="s">
        <v>764</v>
      </c>
      <c r="G163" s="23"/>
      <c r="H163" s="76">
        <f t="shared" si="2"/>
        <v>9416</v>
      </c>
      <c r="I163" s="115" t="s">
        <v>749</v>
      </c>
    </row>
    <row r="164" spans="1:9" s="84" customFormat="1" ht="12" x14ac:dyDescent="0.2">
      <c r="A164" s="89" t="s">
        <v>165</v>
      </c>
      <c r="B164" s="75" t="s">
        <v>8</v>
      </c>
      <c r="C164" s="73" t="s">
        <v>175</v>
      </c>
      <c r="D164" s="72">
        <v>44348</v>
      </c>
      <c r="E164" s="23">
        <v>47166</v>
      </c>
      <c r="F164" s="117" t="s">
        <v>764</v>
      </c>
      <c r="G164" s="23"/>
      <c r="H164" s="76">
        <f t="shared" si="2"/>
        <v>47166</v>
      </c>
      <c r="I164" s="115" t="s">
        <v>749</v>
      </c>
    </row>
    <row r="165" spans="1:9" s="84" customFormat="1" ht="12" x14ac:dyDescent="0.2">
      <c r="A165" s="89" t="s">
        <v>165</v>
      </c>
      <c r="B165" s="75" t="s">
        <v>8</v>
      </c>
      <c r="C165" s="73" t="s">
        <v>174</v>
      </c>
      <c r="D165" s="72">
        <v>44348</v>
      </c>
      <c r="E165" s="23">
        <v>1314896</v>
      </c>
      <c r="F165" s="117" t="s">
        <v>764</v>
      </c>
      <c r="G165" s="23"/>
      <c r="H165" s="76">
        <f t="shared" si="2"/>
        <v>1314896</v>
      </c>
      <c r="I165" s="115" t="s">
        <v>749</v>
      </c>
    </row>
    <row r="166" spans="1:9" s="84" customFormat="1" ht="12" x14ac:dyDescent="0.2">
      <c r="A166" s="89" t="s">
        <v>165</v>
      </c>
      <c r="B166" s="75" t="s">
        <v>8</v>
      </c>
      <c r="C166" s="73" t="s">
        <v>650</v>
      </c>
      <c r="D166" s="72">
        <v>44378</v>
      </c>
      <c r="E166" s="23">
        <v>194769</v>
      </c>
      <c r="F166" s="117" t="s">
        <v>764</v>
      </c>
      <c r="G166" s="23"/>
      <c r="H166" s="76">
        <f t="shared" si="2"/>
        <v>194769</v>
      </c>
      <c r="I166" s="115" t="s">
        <v>749</v>
      </c>
    </row>
    <row r="167" spans="1:9" s="84" customFormat="1" ht="12" x14ac:dyDescent="0.2">
      <c r="A167" s="89" t="s">
        <v>165</v>
      </c>
      <c r="B167" s="75" t="s">
        <v>8</v>
      </c>
      <c r="C167" s="73" t="s">
        <v>651</v>
      </c>
      <c r="D167" s="72">
        <v>44378</v>
      </c>
      <c r="E167" s="23">
        <v>212812</v>
      </c>
      <c r="F167" s="117" t="s">
        <v>764</v>
      </c>
      <c r="G167" s="23"/>
      <c r="H167" s="76">
        <f t="shared" si="2"/>
        <v>212812</v>
      </c>
      <c r="I167" s="115" t="s">
        <v>749</v>
      </c>
    </row>
    <row r="168" spans="1:9" s="84" customFormat="1" ht="12" x14ac:dyDescent="0.2">
      <c r="A168" s="89" t="s">
        <v>165</v>
      </c>
      <c r="B168" s="75" t="s">
        <v>8</v>
      </c>
      <c r="C168" s="73" t="s">
        <v>652</v>
      </c>
      <c r="D168" s="72">
        <v>44378</v>
      </c>
      <c r="E168" s="23">
        <v>259213</v>
      </c>
      <c r="F168" s="117" t="s">
        <v>764</v>
      </c>
      <c r="G168" s="23"/>
      <c r="H168" s="76">
        <f t="shared" si="2"/>
        <v>259213</v>
      </c>
      <c r="I168" s="115" t="s">
        <v>749</v>
      </c>
    </row>
    <row r="169" spans="1:9" s="84" customFormat="1" ht="12" x14ac:dyDescent="0.2">
      <c r="A169" s="89" t="s">
        <v>165</v>
      </c>
      <c r="B169" s="75" t="s">
        <v>8</v>
      </c>
      <c r="C169" s="73" t="s">
        <v>653</v>
      </c>
      <c r="D169" s="72">
        <v>44378</v>
      </c>
      <c r="E169" s="23">
        <v>290151</v>
      </c>
      <c r="F169" s="117" t="s">
        <v>764</v>
      </c>
      <c r="G169" s="23"/>
      <c r="H169" s="76">
        <f t="shared" si="2"/>
        <v>290151</v>
      </c>
      <c r="I169" s="115" t="s">
        <v>749</v>
      </c>
    </row>
    <row r="170" spans="1:9" s="84" customFormat="1" ht="12" x14ac:dyDescent="0.2">
      <c r="A170" s="89" t="s">
        <v>165</v>
      </c>
      <c r="B170" s="75" t="s">
        <v>8</v>
      </c>
      <c r="C170" s="73" t="s">
        <v>654</v>
      </c>
      <c r="D170" s="72">
        <v>44378</v>
      </c>
      <c r="E170" s="23">
        <v>75240</v>
      </c>
      <c r="F170" s="117" t="s">
        <v>764</v>
      </c>
      <c r="G170" s="23"/>
      <c r="H170" s="76">
        <f t="shared" si="2"/>
        <v>75240</v>
      </c>
      <c r="I170" s="115" t="s">
        <v>749</v>
      </c>
    </row>
    <row r="171" spans="1:9" s="84" customFormat="1" ht="12" x14ac:dyDescent="0.2">
      <c r="A171" s="89" t="s">
        <v>165</v>
      </c>
      <c r="B171" s="75" t="s">
        <v>8</v>
      </c>
      <c r="C171" s="73" t="s">
        <v>655</v>
      </c>
      <c r="D171" s="72">
        <v>44378</v>
      </c>
      <c r="E171" s="23">
        <v>178954</v>
      </c>
      <c r="F171" s="117" t="s">
        <v>764</v>
      </c>
      <c r="G171" s="23"/>
      <c r="H171" s="76">
        <f t="shared" si="2"/>
        <v>178954</v>
      </c>
      <c r="I171" s="115" t="s">
        <v>749</v>
      </c>
    </row>
    <row r="172" spans="1:9" s="84" customFormat="1" ht="12" x14ac:dyDescent="0.2">
      <c r="A172" s="89" t="s">
        <v>161</v>
      </c>
      <c r="B172" s="75" t="s">
        <v>8</v>
      </c>
      <c r="C172" s="87" t="s">
        <v>160</v>
      </c>
      <c r="D172" s="85">
        <v>43535</v>
      </c>
      <c r="E172" s="27">
        <v>37907</v>
      </c>
      <c r="F172" s="117" t="s">
        <v>764</v>
      </c>
      <c r="G172" s="27"/>
      <c r="H172" s="76">
        <f t="shared" si="2"/>
        <v>37907</v>
      </c>
      <c r="I172" s="115" t="s">
        <v>762</v>
      </c>
    </row>
    <row r="173" spans="1:9" s="84" customFormat="1" ht="12" x14ac:dyDescent="0.2">
      <c r="A173" s="89" t="s">
        <v>163</v>
      </c>
      <c r="B173" s="75" t="s">
        <v>8</v>
      </c>
      <c r="C173" s="73" t="s">
        <v>162</v>
      </c>
      <c r="D173" s="72">
        <v>43282</v>
      </c>
      <c r="E173" s="27">
        <v>14000</v>
      </c>
      <c r="F173" s="117" t="s">
        <v>764</v>
      </c>
      <c r="G173" s="27"/>
      <c r="H173" s="76">
        <f t="shared" si="2"/>
        <v>14000</v>
      </c>
      <c r="I173" s="115" t="s">
        <v>762</v>
      </c>
    </row>
    <row r="174" spans="1:9" s="84" customFormat="1" ht="12" x14ac:dyDescent="0.2">
      <c r="A174" s="74" t="s">
        <v>144</v>
      </c>
      <c r="B174" s="75" t="s">
        <v>8</v>
      </c>
      <c r="C174" s="73" t="s">
        <v>143</v>
      </c>
      <c r="D174" s="85">
        <v>43983</v>
      </c>
      <c r="E174" s="23">
        <v>636908.29</v>
      </c>
      <c r="F174" s="117" t="s">
        <v>764</v>
      </c>
      <c r="G174" s="23"/>
      <c r="H174" s="76">
        <f t="shared" si="2"/>
        <v>636908.29</v>
      </c>
      <c r="I174" s="115" t="s">
        <v>762</v>
      </c>
    </row>
    <row r="175" spans="1:9" s="84" customFormat="1" ht="12" x14ac:dyDescent="0.2">
      <c r="A175" s="74" t="s">
        <v>144</v>
      </c>
      <c r="B175" s="75" t="s">
        <v>8</v>
      </c>
      <c r="C175" s="73" t="s">
        <v>15</v>
      </c>
      <c r="D175" s="85">
        <v>44105</v>
      </c>
      <c r="E175" s="23">
        <v>304599.98</v>
      </c>
      <c r="F175" s="117" t="s">
        <v>764</v>
      </c>
      <c r="G175" s="23"/>
      <c r="H175" s="76">
        <f t="shared" si="2"/>
        <v>304599.98</v>
      </c>
      <c r="I175" s="115" t="s">
        <v>762</v>
      </c>
    </row>
    <row r="176" spans="1:9" s="84" customFormat="1" ht="12" x14ac:dyDescent="0.2">
      <c r="A176" s="74" t="s">
        <v>144</v>
      </c>
      <c r="B176" s="75" t="s">
        <v>8</v>
      </c>
      <c r="C176" s="73" t="s">
        <v>145</v>
      </c>
      <c r="D176" s="85">
        <v>44317</v>
      </c>
      <c r="E176" s="23">
        <v>185945.81</v>
      </c>
      <c r="F176" s="117" t="s">
        <v>764</v>
      </c>
      <c r="G176" s="23"/>
      <c r="H176" s="76">
        <f t="shared" si="2"/>
        <v>185945.81</v>
      </c>
      <c r="I176" s="115" t="s">
        <v>749</v>
      </c>
    </row>
    <row r="177" spans="1:9" s="84" customFormat="1" ht="12" x14ac:dyDescent="0.2">
      <c r="A177" s="74" t="s">
        <v>144</v>
      </c>
      <c r="B177" s="75" t="s">
        <v>8</v>
      </c>
      <c r="C177" s="73" t="s">
        <v>146</v>
      </c>
      <c r="D177" s="85">
        <v>44317</v>
      </c>
      <c r="E177" s="23">
        <v>206595.8</v>
      </c>
      <c r="F177" s="117" t="s">
        <v>764</v>
      </c>
      <c r="G177" s="23"/>
      <c r="H177" s="76">
        <f t="shared" si="2"/>
        <v>206595.8</v>
      </c>
      <c r="I177" s="115" t="s">
        <v>749</v>
      </c>
    </row>
    <row r="178" spans="1:9" s="84" customFormat="1" ht="12" x14ac:dyDescent="0.2">
      <c r="A178" s="74" t="s">
        <v>144</v>
      </c>
      <c r="B178" s="75" t="s">
        <v>8</v>
      </c>
      <c r="C178" s="73" t="s">
        <v>147</v>
      </c>
      <c r="D178" s="85">
        <v>44348</v>
      </c>
      <c r="E178" s="23">
        <v>200120.8</v>
      </c>
      <c r="F178" s="117" t="s">
        <v>764</v>
      </c>
      <c r="G178" s="23"/>
      <c r="H178" s="76">
        <f t="shared" si="2"/>
        <v>200120.8</v>
      </c>
      <c r="I178" s="115" t="s">
        <v>749</v>
      </c>
    </row>
    <row r="179" spans="1:9" s="84" customFormat="1" ht="12" x14ac:dyDescent="0.2">
      <c r="A179" s="92" t="s">
        <v>177</v>
      </c>
      <c r="B179" s="75" t="s">
        <v>8</v>
      </c>
      <c r="C179" s="73" t="s">
        <v>176</v>
      </c>
      <c r="D179" s="72">
        <v>43983</v>
      </c>
      <c r="E179" s="23">
        <v>9915</v>
      </c>
      <c r="F179" s="117" t="s">
        <v>764</v>
      </c>
      <c r="G179" s="23"/>
      <c r="H179" s="76">
        <f t="shared" si="2"/>
        <v>9915</v>
      </c>
      <c r="I179" s="115" t="s">
        <v>762</v>
      </c>
    </row>
    <row r="180" spans="1:9" s="84" customFormat="1" ht="12" x14ac:dyDescent="0.2">
      <c r="A180" s="92" t="s">
        <v>177</v>
      </c>
      <c r="B180" s="75" t="s">
        <v>8</v>
      </c>
      <c r="C180" s="73" t="s">
        <v>178</v>
      </c>
      <c r="D180" s="72">
        <v>43983</v>
      </c>
      <c r="E180" s="23">
        <v>9400</v>
      </c>
      <c r="F180" s="117" t="s">
        <v>764</v>
      </c>
      <c r="G180" s="23"/>
      <c r="H180" s="76">
        <f t="shared" si="2"/>
        <v>9400</v>
      </c>
      <c r="I180" s="115" t="s">
        <v>762</v>
      </c>
    </row>
    <row r="181" spans="1:9" s="84" customFormat="1" ht="12" x14ac:dyDescent="0.2">
      <c r="A181" s="92" t="s">
        <v>177</v>
      </c>
      <c r="B181" s="75" t="s">
        <v>8</v>
      </c>
      <c r="C181" s="91" t="s">
        <v>180</v>
      </c>
      <c r="D181" s="72">
        <v>44348</v>
      </c>
      <c r="E181" s="23">
        <v>67880.160000000003</v>
      </c>
      <c r="F181" s="117" t="s">
        <v>764</v>
      </c>
      <c r="G181" s="23"/>
      <c r="H181" s="76">
        <f t="shared" si="2"/>
        <v>67880.160000000003</v>
      </c>
      <c r="I181" s="115" t="s">
        <v>749</v>
      </c>
    </row>
    <row r="182" spans="1:9" s="84" customFormat="1" ht="12" x14ac:dyDescent="0.2">
      <c r="A182" s="92" t="s">
        <v>177</v>
      </c>
      <c r="B182" s="75" t="s">
        <v>8</v>
      </c>
      <c r="C182" s="91" t="s">
        <v>181</v>
      </c>
      <c r="D182" s="72">
        <v>44348</v>
      </c>
      <c r="E182" s="23">
        <v>3538465.46</v>
      </c>
      <c r="F182" s="117" t="s">
        <v>764</v>
      </c>
      <c r="G182" s="23"/>
      <c r="H182" s="76">
        <f t="shared" si="2"/>
        <v>3538465.46</v>
      </c>
      <c r="I182" s="115" t="s">
        <v>749</v>
      </c>
    </row>
    <row r="183" spans="1:9" s="84" customFormat="1" ht="12" x14ac:dyDescent="0.2">
      <c r="A183" s="92" t="s">
        <v>177</v>
      </c>
      <c r="B183" s="75" t="s">
        <v>8</v>
      </c>
      <c r="C183" s="91" t="s">
        <v>182</v>
      </c>
      <c r="D183" s="72">
        <v>44348</v>
      </c>
      <c r="E183" s="23">
        <v>1034986.29</v>
      </c>
      <c r="F183" s="117" t="s">
        <v>764</v>
      </c>
      <c r="G183" s="23"/>
      <c r="H183" s="76">
        <f t="shared" si="2"/>
        <v>1034986.29</v>
      </c>
      <c r="I183" s="115" t="s">
        <v>749</v>
      </c>
    </row>
    <row r="184" spans="1:9" s="84" customFormat="1" ht="12" x14ac:dyDescent="0.2">
      <c r="A184" s="89" t="s">
        <v>183</v>
      </c>
      <c r="B184" s="75" t="s">
        <v>8</v>
      </c>
      <c r="C184" s="73">
        <v>12456</v>
      </c>
      <c r="D184" s="72">
        <v>43133</v>
      </c>
      <c r="E184" s="27">
        <v>41750</v>
      </c>
      <c r="F184" s="117" t="s">
        <v>764</v>
      </c>
      <c r="G184" s="27"/>
      <c r="H184" s="76">
        <f t="shared" si="2"/>
        <v>41750</v>
      </c>
      <c r="I184" s="115" t="s">
        <v>762</v>
      </c>
    </row>
    <row r="185" spans="1:9" s="84" customFormat="1" ht="12" x14ac:dyDescent="0.2">
      <c r="A185" s="89" t="s">
        <v>183</v>
      </c>
      <c r="B185" s="75" t="s">
        <v>8</v>
      </c>
      <c r="C185" s="87" t="s">
        <v>51</v>
      </c>
      <c r="D185" s="85">
        <v>44348</v>
      </c>
      <c r="E185" s="28">
        <v>41000</v>
      </c>
      <c r="F185" s="117" t="s">
        <v>764</v>
      </c>
      <c r="G185" s="28"/>
      <c r="H185" s="76">
        <f t="shared" si="2"/>
        <v>41000</v>
      </c>
      <c r="I185" s="115" t="s">
        <v>762</v>
      </c>
    </row>
    <row r="186" spans="1:9" s="84" customFormat="1" ht="12" x14ac:dyDescent="0.2">
      <c r="A186" s="89" t="s">
        <v>183</v>
      </c>
      <c r="B186" s="75" t="s">
        <v>8</v>
      </c>
      <c r="C186" s="87" t="s">
        <v>185</v>
      </c>
      <c r="D186" s="85">
        <v>44348</v>
      </c>
      <c r="E186" s="28">
        <v>1239886.82</v>
      </c>
      <c r="F186" s="117" t="s">
        <v>764</v>
      </c>
      <c r="G186" s="28"/>
      <c r="H186" s="76">
        <f t="shared" si="2"/>
        <v>1239886.82</v>
      </c>
      <c r="I186" s="115" t="s">
        <v>749</v>
      </c>
    </row>
    <row r="187" spans="1:9" s="84" customFormat="1" ht="12" x14ac:dyDescent="0.2">
      <c r="A187" s="89" t="s">
        <v>183</v>
      </c>
      <c r="B187" s="75" t="s">
        <v>8</v>
      </c>
      <c r="C187" s="87" t="s">
        <v>184</v>
      </c>
      <c r="D187" s="85">
        <v>43983</v>
      </c>
      <c r="E187" s="28">
        <v>56500</v>
      </c>
      <c r="F187" s="117" t="s">
        <v>764</v>
      </c>
      <c r="G187" s="28"/>
      <c r="H187" s="76">
        <f t="shared" si="2"/>
        <v>56500</v>
      </c>
      <c r="I187" s="115" t="s">
        <v>762</v>
      </c>
    </row>
    <row r="188" spans="1:9" s="84" customFormat="1" ht="12" x14ac:dyDescent="0.2">
      <c r="A188" s="89" t="s">
        <v>338</v>
      </c>
      <c r="B188" s="75" t="s">
        <v>8</v>
      </c>
      <c r="C188" s="73" t="s">
        <v>269</v>
      </c>
      <c r="D188" s="72">
        <v>44317</v>
      </c>
      <c r="E188" s="27">
        <v>136409</v>
      </c>
      <c r="F188" s="117" t="s">
        <v>764</v>
      </c>
      <c r="G188" s="27"/>
      <c r="H188" s="76">
        <f t="shared" si="2"/>
        <v>136409</v>
      </c>
      <c r="I188" s="115" t="s">
        <v>749</v>
      </c>
    </row>
    <row r="189" spans="1:9" s="84" customFormat="1" ht="12" x14ac:dyDescent="0.2">
      <c r="A189" s="89" t="s">
        <v>187</v>
      </c>
      <c r="B189" s="75" t="s">
        <v>8</v>
      </c>
      <c r="C189" s="73" t="s">
        <v>186</v>
      </c>
      <c r="D189" s="72">
        <v>43983</v>
      </c>
      <c r="E189" s="23">
        <v>34200</v>
      </c>
      <c r="F189" s="117" t="s">
        <v>764</v>
      </c>
      <c r="G189" s="23"/>
      <c r="H189" s="76">
        <f t="shared" si="2"/>
        <v>34200</v>
      </c>
      <c r="I189" s="115" t="s">
        <v>762</v>
      </c>
    </row>
    <row r="190" spans="1:9" s="84" customFormat="1" ht="12" x14ac:dyDescent="0.2">
      <c r="A190" s="89" t="s">
        <v>187</v>
      </c>
      <c r="B190" s="75" t="s">
        <v>8</v>
      </c>
      <c r="C190" s="73" t="s">
        <v>188</v>
      </c>
      <c r="D190" s="72">
        <v>43983</v>
      </c>
      <c r="E190" s="23">
        <v>17150</v>
      </c>
      <c r="F190" s="117" t="s">
        <v>764</v>
      </c>
      <c r="G190" s="23"/>
      <c r="H190" s="76">
        <f t="shared" si="2"/>
        <v>17150</v>
      </c>
      <c r="I190" s="115" t="s">
        <v>762</v>
      </c>
    </row>
    <row r="191" spans="1:9" s="84" customFormat="1" ht="12" x14ac:dyDescent="0.2">
      <c r="A191" s="89" t="s">
        <v>187</v>
      </c>
      <c r="B191" s="75" t="s">
        <v>8</v>
      </c>
      <c r="C191" s="73" t="s">
        <v>189</v>
      </c>
      <c r="D191" s="72">
        <v>43983</v>
      </c>
      <c r="E191" s="23">
        <v>17150</v>
      </c>
      <c r="F191" s="117" t="s">
        <v>764</v>
      </c>
      <c r="G191" s="23"/>
      <c r="H191" s="76">
        <f t="shared" si="2"/>
        <v>17150</v>
      </c>
      <c r="I191" s="115" t="s">
        <v>762</v>
      </c>
    </row>
    <row r="192" spans="1:9" s="84" customFormat="1" ht="12" x14ac:dyDescent="0.2">
      <c r="A192" s="89" t="s">
        <v>187</v>
      </c>
      <c r="B192" s="75" t="s">
        <v>8</v>
      </c>
      <c r="C192" s="73" t="s">
        <v>190</v>
      </c>
      <c r="D192" s="72">
        <v>43983</v>
      </c>
      <c r="E192" s="23">
        <v>17150</v>
      </c>
      <c r="F192" s="117" t="s">
        <v>764</v>
      </c>
      <c r="G192" s="23"/>
      <c r="H192" s="76">
        <f t="shared" si="2"/>
        <v>17150</v>
      </c>
      <c r="I192" s="115" t="s">
        <v>762</v>
      </c>
    </row>
    <row r="193" spans="1:9" s="84" customFormat="1" ht="12" x14ac:dyDescent="0.2">
      <c r="A193" s="89" t="s">
        <v>187</v>
      </c>
      <c r="B193" s="75" t="s">
        <v>8</v>
      </c>
      <c r="C193" s="73" t="s">
        <v>191</v>
      </c>
      <c r="D193" s="72">
        <v>43983</v>
      </c>
      <c r="E193" s="23">
        <v>51000</v>
      </c>
      <c r="F193" s="117" t="s">
        <v>764</v>
      </c>
      <c r="G193" s="23"/>
      <c r="H193" s="76">
        <f t="shared" si="2"/>
        <v>51000</v>
      </c>
      <c r="I193" s="115" t="s">
        <v>762</v>
      </c>
    </row>
    <row r="194" spans="1:9" s="84" customFormat="1" ht="12" x14ac:dyDescent="0.2">
      <c r="A194" s="89" t="s">
        <v>187</v>
      </c>
      <c r="B194" s="75" t="s">
        <v>8</v>
      </c>
      <c r="C194" s="73" t="s">
        <v>192</v>
      </c>
      <c r="D194" s="72">
        <v>43983</v>
      </c>
      <c r="E194" s="23">
        <v>16000</v>
      </c>
      <c r="F194" s="117" t="s">
        <v>764</v>
      </c>
      <c r="G194" s="23"/>
      <c r="H194" s="76">
        <f t="shared" si="2"/>
        <v>16000</v>
      </c>
      <c r="I194" s="115" t="s">
        <v>762</v>
      </c>
    </row>
    <row r="195" spans="1:9" s="84" customFormat="1" ht="12" x14ac:dyDescent="0.2">
      <c r="A195" s="89" t="s">
        <v>187</v>
      </c>
      <c r="B195" s="75" t="s">
        <v>8</v>
      </c>
      <c r="C195" s="73" t="s">
        <v>193</v>
      </c>
      <c r="D195" s="72">
        <v>43983</v>
      </c>
      <c r="E195" s="23">
        <v>16000</v>
      </c>
      <c r="F195" s="117" t="s">
        <v>764</v>
      </c>
      <c r="G195" s="23"/>
      <c r="H195" s="76">
        <f t="shared" si="2"/>
        <v>16000</v>
      </c>
      <c r="I195" s="115" t="s">
        <v>762</v>
      </c>
    </row>
    <row r="196" spans="1:9" s="84" customFormat="1" ht="12" x14ac:dyDescent="0.2">
      <c r="A196" s="89" t="s">
        <v>187</v>
      </c>
      <c r="B196" s="75" t="s">
        <v>8</v>
      </c>
      <c r="C196" s="73" t="s">
        <v>194</v>
      </c>
      <c r="D196" s="72">
        <v>43983</v>
      </c>
      <c r="E196" s="23">
        <v>82643.33</v>
      </c>
      <c r="F196" s="117" t="s">
        <v>764</v>
      </c>
      <c r="G196" s="23"/>
      <c r="H196" s="76">
        <f t="shared" si="2"/>
        <v>82643.33</v>
      </c>
      <c r="I196" s="115" t="s">
        <v>762</v>
      </c>
    </row>
    <row r="197" spans="1:9" s="84" customFormat="1" ht="12" x14ac:dyDescent="0.2">
      <c r="A197" s="89" t="s">
        <v>187</v>
      </c>
      <c r="B197" s="75" t="s">
        <v>8</v>
      </c>
      <c r="C197" s="73" t="s">
        <v>195</v>
      </c>
      <c r="D197" s="72">
        <v>44317</v>
      </c>
      <c r="E197" s="23">
        <v>186368.67</v>
      </c>
      <c r="F197" s="117" t="s">
        <v>764</v>
      </c>
      <c r="G197" s="23"/>
      <c r="H197" s="76">
        <f t="shared" si="2"/>
        <v>186368.67</v>
      </c>
      <c r="I197" s="115" t="s">
        <v>749</v>
      </c>
    </row>
    <row r="198" spans="1:9" s="84" customFormat="1" ht="12" x14ac:dyDescent="0.2">
      <c r="A198" s="89" t="s">
        <v>187</v>
      </c>
      <c r="B198" s="75" t="s">
        <v>8</v>
      </c>
      <c r="C198" s="73" t="s">
        <v>196</v>
      </c>
      <c r="D198" s="72">
        <v>44317</v>
      </c>
      <c r="E198" s="23">
        <v>600370.11</v>
      </c>
      <c r="F198" s="117" t="s">
        <v>764</v>
      </c>
      <c r="G198" s="23"/>
      <c r="H198" s="76">
        <f t="shared" si="2"/>
        <v>600370.11</v>
      </c>
      <c r="I198" s="115" t="s">
        <v>749</v>
      </c>
    </row>
    <row r="199" spans="1:9" s="84" customFormat="1" ht="12" x14ac:dyDescent="0.2">
      <c r="A199" s="89" t="s">
        <v>187</v>
      </c>
      <c r="B199" s="75" t="s">
        <v>8</v>
      </c>
      <c r="C199" s="73" t="s">
        <v>197</v>
      </c>
      <c r="D199" s="72">
        <v>44317</v>
      </c>
      <c r="E199" s="23">
        <v>81691.67</v>
      </c>
      <c r="F199" s="117" t="s">
        <v>764</v>
      </c>
      <c r="G199" s="23"/>
      <c r="H199" s="76">
        <f t="shared" si="2"/>
        <v>81691.67</v>
      </c>
      <c r="I199" s="115" t="s">
        <v>749</v>
      </c>
    </row>
    <row r="200" spans="1:9" s="84" customFormat="1" ht="12" x14ac:dyDescent="0.2">
      <c r="A200" s="89" t="s">
        <v>187</v>
      </c>
      <c r="B200" s="75" t="s">
        <v>8</v>
      </c>
      <c r="C200" s="73" t="s">
        <v>198</v>
      </c>
      <c r="D200" s="72">
        <v>44317</v>
      </c>
      <c r="E200" s="23">
        <v>88508.34</v>
      </c>
      <c r="F200" s="117" t="s">
        <v>764</v>
      </c>
      <c r="G200" s="23"/>
      <c r="H200" s="76">
        <f t="shared" si="2"/>
        <v>88508.34</v>
      </c>
      <c r="I200" s="115" t="s">
        <v>749</v>
      </c>
    </row>
    <row r="201" spans="1:9" s="84" customFormat="1" ht="12" x14ac:dyDescent="0.2">
      <c r="A201" s="92" t="s">
        <v>204</v>
      </c>
      <c r="B201" s="75" t="s">
        <v>8</v>
      </c>
      <c r="C201" s="73" t="s">
        <v>203</v>
      </c>
      <c r="D201" s="85">
        <v>44348</v>
      </c>
      <c r="E201" s="27">
        <v>179368.11</v>
      </c>
      <c r="F201" s="117" t="s">
        <v>764</v>
      </c>
      <c r="G201" s="27"/>
      <c r="H201" s="76">
        <f t="shared" si="2"/>
        <v>179368.11</v>
      </c>
      <c r="I201" s="115" t="s">
        <v>749</v>
      </c>
    </row>
    <row r="202" spans="1:9" s="84" customFormat="1" ht="12" x14ac:dyDescent="0.2">
      <c r="A202" s="92" t="s">
        <v>202</v>
      </c>
      <c r="B202" s="75" t="s">
        <v>8</v>
      </c>
      <c r="C202" s="73" t="s">
        <v>201</v>
      </c>
      <c r="D202" s="85">
        <v>44348</v>
      </c>
      <c r="E202" s="27">
        <v>172473.56</v>
      </c>
      <c r="F202" s="117" t="s">
        <v>764</v>
      </c>
      <c r="G202" s="27"/>
      <c r="H202" s="76">
        <f t="shared" si="2"/>
        <v>172473.56</v>
      </c>
      <c r="I202" s="115" t="s">
        <v>749</v>
      </c>
    </row>
    <row r="203" spans="1:9" s="84" customFormat="1" ht="12.75" customHeight="1" x14ac:dyDescent="0.2">
      <c r="A203" s="92" t="s">
        <v>200</v>
      </c>
      <c r="B203" s="75" t="s">
        <v>8</v>
      </c>
      <c r="C203" s="87" t="s">
        <v>199</v>
      </c>
      <c r="D203" s="85">
        <v>43305</v>
      </c>
      <c r="E203" s="27">
        <v>184500</v>
      </c>
      <c r="F203" s="117" t="s">
        <v>764</v>
      </c>
      <c r="G203" s="27"/>
      <c r="H203" s="76">
        <f t="shared" si="2"/>
        <v>184500</v>
      </c>
      <c r="I203" s="115" t="s">
        <v>762</v>
      </c>
    </row>
    <row r="204" spans="1:9" s="84" customFormat="1" ht="24" x14ac:dyDescent="0.2">
      <c r="A204" s="89" t="s">
        <v>206</v>
      </c>
      <c r="B204" s="75" t="s">
        <v>8</v>
      </c>
      <c r="C204" s="73" t="s">
        <v>207</v>
      </c>
      <c r="D204" s="72">
        <v>43983</v>
      </c>
      <c r="E204" s="23">
        <v>49000</v>
      </c>
      <c r="F204" s="117" t="s">
        <v>764</v>
      </c>
      <c r="G204" s="23"/>
      <c r="H204" s="76">
        <f t="shared" si="2"/>
        <v>49000</v>
      </c>
      <c r="I204" s="115" t="s">
        <v>762</v>
      </c>
    </row>
    <row r="205" spans="1:9" s="84" customFormat="1" ht="12" x14ac:dyDescent="0.2">
      <c r="A205" s="89" t="s">
        <v>206</v>
      </c>
      <c r="B205" s="75" t="s">
        <v>8</v>
      </c>
      <c r="C205" s="73" t="s">
        <v>208</v>
      </c>
      <c r="D205" s="72">
        <v>43983</v>
      </c>
      <c r="E205" s="23">
        <v>60000</v>
      </c>
      <c r="F205" s="117" t="s">
        <v>764</v>
      </c>
      <c r="G205" s="23"/>
      <c r="H205" s="76">
        <f t="shared" ref="H205:H268" si="3">+E205-G205</f>
        <v>60000</v>
      </c>
      <c r="I205" s="115" t="s">
        <v>762</v>
      </c>
    </row>
    <row r="206" spans="1:9" s="84" customFormat="1" ht="12" x14ac:dyDescent="0.2">
      <c r="A206" s="89" t="s">
        <v>206</v>
      </c>
      <c r="B206" s="75" t="s">
        <v>8</v>
      </c>
      <c r="C206" s="73" t="s">
        <v>210</v>
      </c>
      <c r="D206" s="72">
        <v>44002</v>
      </c>
      <c r="E206" s="23">
        <v>478949.32</v>
      </c>
      <c r="F206" s="117" t="s">
        <v>764</v>
      </c>
      <c r="G206" s="23"/>
      <c r="H206" s="76">
        <f t="shared" si="3"/>
        <v>478949.32</v>
      </c>
      <c r="I206" s="115" t="s">
        <v>762</v>
      </c>
    </row>
    <row r="207" spans="1:9" s="84" customFormat="1" ht="12" x14ac:dyDescent="0.2">
      <c r="A207" s="89" t="s">
        <v>206</v>
      </c>
      <c r="B207" s="75" t="s">
        <v>8</v>
      </c>
      <c r="C207" s="73" t="s">
        <v>211</v>
      </c>
      <c r="D207" s="72">
        <v>44002</v>
      </c>
      <c r="E207" s="23">
        <v>440553.49</v>
      </c>
      <c r="F207" s="117" t="s">
        <v>764</v>
      </c>
      <c r="G207" s="23"/>
      <c r="H207" s="76">
        <f t="shared" si="3"/>
        <v>440553.49</v>
      </c>
      <c r="I207" s="115" t="s">
        <v>762</v>
      </c>
    </row>
    <row r="208" spans="1:9" s="84" customFormat="1" ht="12" x14ac:dyDescent="0.2">
      <c r="A208" s="89" t="s">
        <v>206</v>
      </c>
      <c r="B208" s="75" t="s">
        <v>8</v>
      </c>
      <c r="C208" s="73" t="s">
        <v>209</v>
      </c>
      <c r="D208" s="72">
        <v>44105</v>
      </c>
      <c r="E208" s="23">
        <v>8000</v>
      </c>
      <c r="F208" s="117" t="s">
        <v>764</v>
      </c>
      <c r="G208" s="23"/>
      <c r="H208" s="76">
        <f t="shared" si="3"/>
        <v>8000</v>
      </c>
      <c r="I208" s="115" t="s">
        <v>762</v>
      </c>
    </row>
    <row r="209" spans="1:9" s="84" customFormat="1" ht="12" x14ac:dyDescent="0.2">
      <c r="A209" s="89" t="s">
        <v>206</v>
      </c>
      <c r="B209" s="75" t="s">
        <v>8</v>
      </c>
      <c r="C209" s="73" t="s">
        <v>212</v>
      </c>
      <c r="D209" s="72">
        <v>44348</v>
      </c>
      <c r="E209" s="23">
        <v>590598.46</v>
      </c>
      <c r="F209" s="117" t="s">
        <v>764</v>
      </c>
      <c r="G209" s="23"/>
      <c r="H209" s="76">
        <f t="shared" si="3"/>
        <v>590598.46</v>
      </c>
      <c r="I209" s="115" t="s">
        <v>749</v>
      </c>
    </row>
    <row r="210" spans="1:9" s="84" customFormat="1" ht="12" x14ac:dyDescent="0.2">
      <c r="A210" s="89" t="s">
        <v>206</v>
      </c>
      <c r="B210" s="75" t="s">
        <v>8</v>
      </c>
      <c r="C210" s="73" t="s">
        <v>213</v>
      </c>
      <c r="D210" s="72">
        <v>44348</v>
      </c>
      <c r="E210" s="23">
        <v>518593.9</v>
      </c>
      <c r="F210" s="117" t="s">
        <v>764</v>
      </c>
      <c r="G210" s="23"/>
      <c r="H210" s="76">
        <f t="shared" si="3"/>
        <v>518593.9</v>
      </c>
      <c r="I210" s="115" t="s">
        <v>749</v>
      </c>
    </row>
    <row r="211" spans="1:9" s="84" customFormat="1" ht="12" x14ac:dyDescent="0.2">
      <c r="A211" s="89" t="s">
        <v>206</v>
      </c>
      <c r="B211" s="75" t="s">
        <v>8</v>
      </c>
      <c r="C211" s="73" t="s">
        <v>205</v>
      </c>
      <c r="D211" s="85">
        <v>43770</v>
      </c>
      <c r="E211" s="23">
        <v>153000</v>
      </c>
      <c r="F211" s="117" t="s">
        <v>764</v>
      </c>
      <c r="G211" s="23">
        <v>153000</v>
      </c>
      <c r="H211" s="76">
        <f t="shared" si="3"/>
        <v>0</v>
      </c>
      <c r="I211" s="115" t="s">
        <v>763</v>
      </c>
    </row>
    <row r="212" spans="1:9" s="84" customFormat="1" ht="12" x14ac:dyDescent="0.2">
      <c r="A212" s="74" t="s">
        <v>218</v>
      </c>
      <c r="B212" s="75" t="s">
        <v>8</v>
      </c>
      <c r="C212" s="73" t="s">
        <v>49</v>
      </c>
      <c r="D212" s="72">
        <v>43983</v>
      </c>
      <c r="E212" s="23">
        <v>263333.33</v>
      </c>
      <c r="F212" s="117" t="s">
        <v>764</v>
      </c>
      <c r="G212" s="23"/>
      <c r="H212" s="76">
        <f t="shared" si="3"/>
        <v>263333.33</v>
      </c>
      <c r="I212" s="115" t="s">
        <v>762</v>
      </c>
    </row>
    <row r="213" spans="1:9" s="84" customFormat="1" ht="12" x14ac:dyDescent="0.2">
      <c r="A213" s="74" t="s">
        <v>218</v>
      </c>
      <c r="B213" s="75" t="s">
        <v>8</v>
      </c>
      <c r="C213" s="73" t="s">
        <v>219</v>
      </c>
      <c r="D213" s="72">
        <v>43983</v>
      </c>
      <c r="E213" s="23">
        <v>82500</v>
      </c>
      <c r="F213" s="117" t="s">
        <v>764</v>
      </c>
      <c r="G213" s="23"/>
      <c r="H213" s="76">
        <f t="shared" si="3"/>
        <v>82500</v>
      </c>
      <c r="I213" s="115" t="s">
        <v>762</v>
      </c>
    </row>
    <row r="214" spans="1:9" s="84" customFormat="1" ht="12" x14ac:dyDescent="0.2">
      <c r="A214" s="74" t="s">
        <v>218</v>
      </c>
      <c r="B214" s="75" t="s">
        <v>8</v>
      </c>
      <c r="C214" s="73" t="s">
        <v>220</v>
      </c>
      <c r="D214" s="72">
        <v>43983</v>
      </c>
      <c r="E214" s="23">
        <v>303150</v>
      </c>
      <c r="F214" s="117" t="s">
        <v>764</v>
      </c>
      <c r="G214" s="23"/>
      <c r="H214" s="76">
        <f t="shared" si="3"/>
        <v>303150</v>
      </c>
      <c r="I214" s="115" t="s">
        <v>762</v>
      </c>
    </row>
    <row r="215" spans="1:9" s="84" customFormat="1" ht="12" x14ac:dyDescent="0.2">
      <c r="A215" s="74" t="s">
        <v>218</v>
      </c>
      <c r="B215" s="75" t="s">
        <v>8</v>
      </c>
      <c r="C215" s="73" t="s">
        <v>221</v>
      </c>
      <c r="D215" s="72">
        <v>43983</v>
      </c>
      <c r="E215" s="23">
        <v>30500</v>
      </c>
      <c r="F215" s="117" t="s">
        <v>764</v>
      </c>
      <c r="G215" s="23"/>
      <c r="H215" s="76">
        <f t="shared" si="3"/>
        <v>30500</v>
      </c>
      <c r="I215" s="115" t="s">
        <v>762</v>
      </c>
    </row>
    <row r="216" spans="1:9" s="84" customFormat="1" ht="12" x14ac:dyDescent="0.2">
      <c r="A216" s="74" t="s">
        <v>218</v>
      </c>
      <c r="B216" s="75" t="s">
        <v>8</v>
      </c>
      <c r="C216" s="73" t="s">
        <v>222</v>
      </c>
      <c r="D216" s="72">
        <v>43983</v>
      </c>
      <c r="E216" s="23">
        <v>727583.33</v>
      </c>
      <c r="F216" s="117" t="s">
        <v>764</v>
      </c>
      <c r="G216" s="23"/>
      <c r="H216" s="76">
        <f t="shared" si="3"/>
        <v>727583.33</v>
      </c>
      <c r="I216" s="115" t="s">
        <v>762</v>
      </c>
    </row>
    <row r="217" spans="1:9" s="84" customFormat="1" ht="12" x14ac:dyDescent="0.2">
      <c r="A217" s="74" t="s">
        <v>218</v>
      </c>
      <c r="B217" s="75" t="s">
        <v>8</v>
      </c>
      <c r="C217" s="73" t="s">
        <v>224</v>
      </c>
      <c r="D217" s="72">
        <v>44112</v>
      </c>
      <c r="E217" s="23">
        <v>178687.5</v>
      </c>
      <c r="F217" s="117" t="s">
        <v>764</v>
      </c>
      <c r="G217" s="23"/>
      <c r="H217" s="76">
        <f t="shared" si="3"/>
        <v>178687.5</v>
      </c>
      <c r="I217" s="115" t="s">
        <v>762</v>
      </c>
    </row>
    <row r="218" spans="1:9" s="84" customFormat="1" ht="12" x14ac:dyDescent="0.2">
      <c r="A218" s="74" t="s">
        <v>218</v>
      </c>
      <c r="B218" s="75" t="s">
        <v>8</v>
      </c>
      <c r="C218" s="91" t="s">
        <v>229</v>
      </c>
      <c r="D218" s="72">
        <v>44348</v>
      </c>
      <c r="E218" s="23">
        <v>200000</v>
      </c>
      <c r="F218" s="117" t="s">
        <v>764</v>
      </c>
      <c r="G218" s="23"/>
      <c r="H218" s="76">
        <f t="shared" si="3"/>
        <v>200000</v>
      </c>
      <c r="I218" s="115" t="s">
        <v>749</v>
      </c>
    </row>
    <row r="219" spans="1:9" s="84" customFormat="1" ht="12" x14ac:dyDescent="0.2">
      <c r="A219" s="74" t="s">
        <v>218</v>
      </c>
      <c r="B219" s="75" t="s">
        <v>8</v>
      </c>
      <c r="C219" s="91" t="s">
        <v>230</v>
      </c>
      <c r="D219" s="72">
        <v>44348</v>
      </c>
      <c r="E219" s="23">
        <v>221666.67</v>
      </c>
      <c r="F219" s="117" t="s">
        <v>764</v>
      </c>
      <c r="G219" s="23"/>
      <c r="H219" s="76">
        <f t="shared" si="3"/>
        <v>221666.67</v>
      </c>
      <c r="I219" s="115" t="s">
        <v>749</v>
      </c>
    </row>
    <row r="220" spans="1:9" s="84" customFormat="1" ht="12" x14ac:dyDescent="0.2">
      <c r="A220" s="74" t="s">
        <v>218</v>
      </c>
      <c r="B220" s="75" t="s">
        <v>8</v>
      </c>
      <c r="C220" s="91" t="s">
        <v>231</v>
      </c>
      <c r="D220" s="72">
        <v>44348</v>
      </c>
      <c r="E220" s="23">
        <v>221666.67</v>
      </c>
      <c r="F220" s="117" t="s">
        <v>764</v>
      </c>
      <c r="G220" s="23"/>
      <c r="H220" s="76">
        <f t="shared" si="3"/>
        <v>221666.67</v>
      </c>
      <c r="I220" s="115" t="s">
        <v>749</v>
      </c>
    </row>
    <row r="221" spans="1:9" s="84" customFormat="1" ht="12" x14ac:dyDescent="0.2">
      <c r="A221" s="74" t="s">
        <v>218</v>
      </c>
      <c r="B221" s="75" t="s">
        <v>8</v>
      </c>
      <c r="C221" s="91" t="s">
        <v>232</v>
      </c>
      <c r="D221" s="72">
        <v>44348</v>
      </c>
      <c r="E221" s="23">
        <v>221666.67</v>
      </c>
      <c r="F221" s="117" t="s">
        <v>764</v>
      </c>
      <c r="G221" s="23"/>
      <c r="H221" s="76">
        <f t="shared" si="3"/>
        <v>221666.67</v>
      </c>
      <c r="I221" s="115" t="s">
        <v>749</v>
      </c>
    </row>
    <row r="222" spans="1:9" s="84" customFormat="1" ht="12" x14ac:dyDescent="0.2">
      <c r="A222" s="74" t="s">
        <v>218</v>
      </c>
      <c r="B222" s="75" t="s">
        <v>8</v>
      </c>
      <c r="C222" s="91" t="s">
        <v>228</v>
      </c>
      <c r="D222" s="72">
        <v>44197</v>
      </c>
      <c r="E222" s="23">
        <v>75000</v>
      </c>
      <c r="F222" s="117" t="s">
        <v>764</v>
      </c>
      <c r="G222" s="23"/>
      <c r="H222" s="76">
        <f t="shared" si="3"/>
        <v>75000</v>
      </c>
      <c r="I222" s="115" t="s">
        <v>749</v>
      </c>
    </row>
    <row r="223" spans="1:9" s="84" customFormat="1" ht="12" x14ac:dyDescent="0.2">
      <c r="A223" s="74" t="s">
        <v>218</v>
      </c>
      <c r="B223" s="75" t="s">
        <v>8</v>
      </c>
      <c r="C223" s="91" t="s">
        <v>227</v>
      </c>
      <c r="D223" s="72">
        <v>44197</v>
      </c>
      <c r="E223" s="23">
        <v>214546.06</v>
      </c>
      <c r="F223" s="117" t="s">
        <v>764</v>
      </c>
      <c r="G223" s="23"/>
      <c r="H223" s="76">
        <f t="shared" si="3"/>
        <v>214546.06</v>
      </c>
      <c r="I223" s="115" t="s">
        <v>749</v>
      </c>
    </row>
    <row r="224" spans="1:9" s="84" customFormat="1" ht="12" x14ac:dyDescent="0.2">
      <c r="A224" s="74" t="s">
        <v>218</v>
      </c>
      <c r="B224" s="75" t="s">
        <v>8</v>
      </c>
      <c r="C224" s="91" t="s">
        <v>233</v>
      </c>
      <c r="D224" s="72">
        <v>44348</v>
      </c>
      <c r="E224" s="23">
        <v>12849126.99</v>
      </c>
      <c r="F224" s="117" t="s">
        <v>764</v>
      </c>
      <c r="G224" s="23">
        <v>12849126.99</v>
      </c>
      <c r="H224" s="76">
        <f t="shared" si="3"/>
        <v>0</v>
      </c>
      <c r="I224" s="115" t="s">
        <v>763</v>
      </c>
    </row>
    <row r="225" spans="1:9" s="84" customFormat="1" ht="12" x14ac:dyDescent="0.2">
      <c r="A225" s="74" t="s">
        <v>218</v>
      </c>
      <c r="B225" s="75" t="s">
        <v>8</v>
      </c>
      <c r="C225" s="91" t="s">
        <v>234</v>
      </c>
      <c r="D225" s="72">
        <v>44348</v>
      </c>
      <c r="E225" s="23">
        <v>13002983.220000001</v>
      </c>
      <c r="F225" s="117" t="s">
        <v>764</v>
      </c>
      <c r="G225" s="23">
        <v>13002983.220000001</v>
      </c>
      <c r="H225" s="76">
        <f t="shared" si="3"/>
        <v>0</v>
      </c>
      <c r="I225" s="115" t="s">
        <v>763</v>
      </c>
    </row>
    <row r="226" spans="1:9" s="84" customFormat="1" ht="12" x14ac:dyDescent="0.2">
      <c r="A226" s="74" t="s">
        <v>218</v>
      </c>
      <c r="B226" s="75" t="s">
        <v>8</v>
      </c>
      <c r="C226" s="91" t="s">
        <v>235</v>
      </c>
      <c r="D226" s="72">
        <v>44348</v>
      </c>
      <c r="E226" s="23">
        <v>8449382.5600000005</v>
      </c>
      <c r="F226" s="117" t="s">
        <v>764</v>
      </c>
      <c r="G226" s="23">
        <v>8449382.5600000005</v>
      </c>
      <c r="H226" s="76">
        <f t="shared" si="3"/>
        <v>0</v>
      </c>
      <c r="I226" s="115" t="s">
        <v>763</v>
      </c>
    </row>
    <row r="227" spans="1:9" s="84" customFormat="1" ht="12" x14ac:dyDescent="0.2">
      <c r="A227" s="74" t="s">
        <v>218</v>
      </c>
      <c r="B227" s="75" t="s">
        <v>8</v>
      </c>
      <c r="C227" s="91" t="s">
        <v>236</v>
      </c>
      <c r="D227" s="72">
        <v>44348</v>
      </c>
      <c r="E227" s="23">
        <v>85500</v>
      </c>
      <c r="F227" s="117" t="s">
        <v>764</v>
      </c>
      <c r="G227" s="23"/>
      <c r="H227" s="76">
        <f t="shared" si="3"/>
        <v>85500</v>
      </c>
      <c r="I227" s="115" t="s">
        <v>749</v>
      </c>
    </row>
    <row r="228" spans="1:9" s="84" customFormat="1" ht="12" x14ac:dyDescent="0.2">
      <c r="A228" s="74" t="s">
        <v>218</v>
      </c>
      <c r="B228" s="75" t="s">
        <v>8</v>
      </c>
      <c r="C228" s="91" t="s">
        <v>237</v>
      </c>
      <c r="D228" s="72">
        <v>44348</v>
      </c>
      <c r="E228" s="23">
        <v>234000</v>
      </c>
      <c r="F228" s="117" t="s">
        <v>764</v>
      </c>
      <c r="G228" s="23"/>
      <c r="H228" s="76">
        <f t="shared" si="3"/>
        <v>234000</v>
      </c>
      <c r="I228" s="115" t="s">
        <v>749</v>
      </c>
    </row>
    <row r="229" spans="1:9" s="84" customFormat="1" ht="12" x14ac:dyDescent="0.2">
      <c r="A229" s="74" t="s">
        <v>218</v>
      </c>
      <c r="B229" s="75" t="s">
        <v>8</v>
      </c>
      <c r="C229" s="91" t="s">
        <v>238</v>
      </c>
      <c r="D229" s="72">
        <v>44348</v>
      </c>
      <c r="E229" s="23">
        <v>150000</v>
      </c>
      <c r="F229" s="117" t="s">
        <v>764</v>
      </c>
      <c r="G229" s="23"/>
      <c r="H229" s="76">
        <f t="shared" si="3"/>
        <v>150000</v>
      </c>
      <c r="I229" s="115" t="s">
        <v>749</v>
      </c>
    </row>
    <row r="230" spans="1:9" s="84" customFormat="1" ht="12" x14ac:dyDescent="0.2">
      <c r="A230" s="74" t="s">
        <v>218</v>
      </c>
      <c r="B230" s="75" t="s">
        <v>8</v>
      </c>
      <c r="C230" s="91" t="s">
        <v>239</v>
      </c>
      <c r="D230" s="72">
        <v>44348</v>
      </c>
      <c r="E230" s="23">
        <v>156000</v>
      </c>
      <c r="F230" s="117" t="s">
        <v>764</v>
      </c>
      <c r="G230" s="23"/>
      <c r="H230" s="76">
        <f t="shared" si="3"/>
        <v>156000</v>
      </c>
      <c r="I230" s="115" t="s">
        <v>749</v>
      </c>
    </row>
    <row r="231" spans="1:9" s="84" customFormat="1" ht="12" x14ac:dyDescent="0.2">
      <c r="A231" s="74" t="s">
        <v>218</v>
      </c>
      <c r="B231" s="75" t="s">
        <v>8</v>
      </c>
      <c r="C231" s="91" t="s">
        <v>240</v>
      </c>
      <c r="D231" s="72">
        <v>44348</v>
      </c>
      <c r="E231" s="23">
        <v>156000</v>
      </c>
      <c r="F231" s="117" t="s">
        <v>764</v>
      </c>
      <c r="G231" s="23"/>
      <c r="H231" s="76">
        <f t="shared" si="3"/>
        <v>156000</v>
      </c>
      <c r="I231" s="115" t="s">
        <v>749</v>
      </c>
    </row>
    <row r="232" spans="1:9" s="84" customFormat="1" ht="12" x14ac:dyDescent="0.2">
      <c r="A232" s="74" t="s">
        <v>218</v>
      </c>
      <c r="B232" s="75" t="s">
        <v>8</v>
      </c>
      <c r="C232" s="91" t="s">
        <v>241</v>
      </c>
      <c r="D232" s="72">
        <v>44348</v>
      </c>
      <c r="E232" s="23">
        <v>156000</v>
      </c>
      <c r="F232" s="117" t="s">
        <v>764</v>
      </c>
      <c r="G232" s="23"/>
      <c r="H232" s="76">
        <f t="shared" si="3"/>
        <v>156000</v>
      </c>
      <c r="I232" s="115" t="s">
        <v>749</v>
      </c>
    </row>
    <row r="233" spans="1:9" s="84" customFormat="1" ht="12" x14ac:dyDescent="0.2">
      <c r="A233" s="74" t="s">
        <v>218</v>
      </c>
      <c r="B233" s="75" t="s">
        <v>8</v>
      </c>
      <c r="C233" s="91" t="s">
        <v>242</v>
      </c>
      <c r="D233" s="72">
        <v>44348</v>
      </c>
      <c r="E233" s="23">
        <v>120500</v>
      </c>
      <c r="F233" s="117" t="s">
        <v>764</v>
      </c>
      <c r="G233" s="23"/>
      <c r="H233" s="76">
        <f t="shared" si="3"/>
        <v>120500</v>
      </c>
      <c r="I233" s="115" t="s">
        <v>749</v>
      </c>
    </row>
    <row r="234" spans="1:9" s="84" customFormat="1" ht="12" x14ac:dyDescent="0.2">
      <c r="A234" s="74" t="s">
        <v>218</v>
      </c>
      <c r="B234" s="75" t="s">
        <v>8</v>
      </c>
      <c r="C234" s="91" t="s">
        <v>243</v>
      </c>
      <c r="D234" s="72">
        <v>44348</v>
      </c>
      <c r="E234" s="23">
        <v>120000</v>
      </c>
      <c r="F234" s="117" t="s">
        <v>764</v>
      </c>
      <c r="G234" s="23"/>
      <c r="H234" s="76">
        <f t="shared" si="3"/>
        <v>120000</v>
      </c>
      <c r="I234" s="115" t="s">
        <v>749</v>
      </c>
    </row>
    <row r="235" spans="1:9" s="84" customFormat="1" ht="12" x14ac:dyDescent="0.2">
      <c r="A235" s="74" t="s">
        <v>218</v>
      </c>
      <c r="B235" s="75" t="s">
        <v>8</v>
      </c>
      <c r="C235" s="91" t="s">
        <v>244</v>
      </c>
      <c r="D235" s="72">
        <v>44348</v>
      </c>
      <c r="E235" s="23">
        <v>120000</v>
      </c>
      <c r="F235" s="117" t="s">
        <v>764</v>
      </c>
      <c r="G235" s="23"/>
      <c r="H235" s="76">
        <f t="shared" si="3"/>
        <v>120000</v>
      </c>
      <c r="I235" s="115" t="s">
        <v>749</v>
      </c>
    </row>
    <row r="236" spans="1:9" s="84" customFormat="1" ht="12" x14ac:dyDescent="0.2">
      <c r="A236" s="74" t="s">
        <v>218</v>
      </c>
      <c r="B236" s="75" t="s">
        <v>8</v>
      </c>
      <c r="C236" s="91" t="s">
        <v>133</v>
      </c>
      <c r="D236" s="72">
        <v>44348</v>
      </c>
      <c r="E236" s="23">
        <v>165250</v>
      </c>
      <c r="F236" s="117" t="s">
        <v>764</v>
      </c>
      <c r="G236" s="23"/>
      <c r="H236" s="76">
        <f t="shared" si="3"/>
        <v>165250</v>
      </c>
      <c r="I236" s="115" t="s">
        <v>749</v>
      </c>
    </row>
    <row r="237" spans="1:9" s="84" customFormat="1" ht="12" x14ac:dyDescent="0.2">
      <c r="A237" s="74" t="s">
        <v>218</v>
      </c>
      <c r="B237" s="75" t="s">
        <v>8</v>
      </c>
      <c r="C237" s="91" t="s">
        <v>245</v>
      </c>
      <c r="D237" s="72">
        <v>44348</v>
      </c>
      <c r="E237" s="23">
        <v>186000</v>
      </c>
      <c r="F237" s="117" t="s">
        <v>764</v>
      </c>
      <c r="G237" s="23"/>
      <c r="H237" s="76">
        <f t="shared" si="3"/>
        <v>186000</v>
      </c>
      <c r="I237" s="115" t="s">
        <v>749</v>
      </c>
    </row>
    <row r="238" spans="1:9" s="84" customFormat="1" ht="12" x14ac:dyDescent="0.2">
      <c r="A238" s="74" t="s">
        <v>218</v>
      </c>
      <c r="B238" s="75" t="s">
        <v>8</v>
      </c>
      <c r="C238" s="91" t="s">
        <v>246</v>
      </c>
      <c r="D238" s="72">
        <v>44348</v>
      </c>
      <c r="E238" s="23">
        <v>214166.67</v>
      </c>
      <c r="F238" s="117" t="s">
        <v>764</v>
      </c>
      <c r="G238" s="23"/>
      <c r="H238" s="76">
        <f t="shared" si="3"/>
        <v>214166.67</v>
      </c>
      <c r="I238" s="115" t="s">
        <v>749</v>
      </c>
    </row>
    <row r="239" spans="1:9" s="84" customFormat="1" ht="12" x14ac:dyDescent="0.2">
      <c r="A239" s="74" t="s">
        <v>218</v>
      </c>
      <c r="B239" s="75" t="s">
        <v>8</v>
      </c>
      <c r="C239" s="91" t="s">
        <v>247</v>
      </c>
      <c r="D239" s="72">
        <v>44348</v>
      </c>
      <c r="E239" s="23">
        <v>358821.02</v>
      </c>
      <c r="F239" s="117" t="s">
        <v>764</v>
      </c>
      <c r="G239" s="23"/>
      <c r="H239" s="76">
        <f t="shared" si="3"/>
        <v>358821.02</v>
      </c>
      <c r="I239" s="115" t="s">
        <v>749</v>
      </c>
    </row>
    <row r="240" spans="1:9" s="84" customFormat="1" ht="12" x14ac:dyDescent="0.2">
      <c r="A240" s="74" t="s">
        <v>218</v>
      </c>
      <c r="B240" s="75" t="s">
        <v>8</v>
      </c>
      <c r="C240" s="91" t="s">
        <v>248</v>
      </c>
      <c r="D240" s="72">
        <v>44348</v>
      </c>
      <c r="E240" s="23">
        <v>218167.16</v>
      </c>
      <c r="F240" s="117" t="s">
        <v>764</v>
      </c>
      <c r="G240" s="23"/>
      <c r="H240" s="76">
        <f t="shared" si="3"/>
        <v>218167.16</v>
      </c>
      <c r="I240" s="115" t="s">
        <v>749</v>
      </c>
    </row>
    <row r="241" spans="1:9" s="84" customFormat="1" ht="12" x14ac:dyDescent="0.2">
      <c r="A241" s="74" t="s">
        <v>218</v>
      </c>
      <c r="B241" s="75" t="s">
        <v>8</v>
      </c>
      <c r="C241" s="91" t="s">
        <v>249</v>
      </c>
      <c r="D241" s="72">
        <v>44348</v>
      </c>
      <c r="E241" s="23">
        <v>851156.69</v>
      </c>
      <c r="F241" s="117" t="s">
        <v>764</v>
      </c>
      <c r="G241" s="23"/>
      <c r="H241" s="76">
        <f t="shared" si="3"/>
        <v>851156.69</v>
      </c>
      <c r="I241" s="115" t="s">
        <v>749</v>
      </c>
    </row>
    <row r="242" spans="1:9" s="84" customFormat="1" ht="12" x14ac:dyDescent="0.2">
      <c r="A242" s="74" t="s">
        <v>218</v>
      </c>
      <c r="B242" s="75" t="s">
        <v>8</v>
      </c>
      <c r="C242" s="91" t="s">
        <v>250</v>
      </c>
      <c r="D242" s="72">
        <v>44348</v>
      </c>
      <c r="E242" s="23">
        <v>516424.24</v>
      </c>
      <c r="F242" s="117" t="s">
        <v>764</v>
      </c>
      <c r="G242" s="23"/>
      <c r="H242" s="76">
        <f t="shared" si="3"/>
        <v>516424.24</v>
      </c>
      <c r="I242" s="115" t="s">
        <v>749</v>
      </c>
    </row>
    <row r="243" spans="1:9" s="84" customFormat="1" ht="12" x14ac:dyDescent="0.2">
      <c r="A243" s="74" t="s">
        <v>218</v>
      </c>
      <c r="B243" s="75" t="s">
        <v>8</v>
      </c>
      <c r="C243" s="91" t="s">
        <v>251</v>
      </c>
      <c r="D243" s="72">
        <v>44348</v>
      </c>
      <c r="E243" s="23">
        <v>1872000</v>
      </c>
      <c r="F243" s="117" t="s">
        <v>764</v>
      </c>
      <c r="G243" s="23"/>
      <c r="H243" s="76">
        <f t="shared" si="3"/>
        <v>1872000</v>
      </c>
      <c r="I243" s="115" t="s">
        <v>749</v>
      </c>
    </row>
    <row r="244" spans="1:9" s="84" customFormat="1" ht="12" x14ac:dyDescent="0.2">
      <c r="A244" s="74" t="s">
        <v>218</v>
      </c>
      <c r="B244" s="75" t="s">
        <v>8</v>
      </c>
      <c r="C244" s="91" t="s">
        <v>252</v>
      </c>
      <c r="D244" s="72">
        <v>44348</v>
      </c>
      <c r="E244" s="23">
        <v>8395500</v>
      </c>
      <c r="F244" s="117" t="s">
        <v>764</v>
      </c>
      <c r="G244" s="23"/>
      <c r="H244" s="76">
        <f t="shared" si="3"/>
        <v>8395500</v>
      </c>
      <c r="I244" s="115" t="s">
        <v>749</v>
      </c>
    </row>
    <row r="245" spans="1:9" s="84" customFormat="1" ht="12" x14ac:dyDescent="0.2">
      <c r="A245" s="74" t="s">
        <v>218</v>
      </c>
      <c r="B245" s="75" t="s">
        <v>8</v>
      </c>
      <c r="C245" s="91" t="s">
        <v>253</v>
      </c>
      <c r="D245" s="72">
        <v>44348</v>
      </c>
      <c r="E245" s="23">
        <v>11583000</v>
      </c>
      <c r="F245" s="117" t="s">
        <v>764</v>
      </c>
      <c r="G245" s="23">
        <v>11583000</v>
      </c>
      <c r="H245" s="76">
        <f t="shared" si="3"/>
        <v>0</v>
      </c>
      <c r="I245" s="115" t="s">
        <v>763</v>
      </c>
    </row>
    <row r="246" spans="1:9" s="84" customFormat="1" ht="12" x14ac:dyDescent="0.2">
      <c r="A246" s="74" t="s">
        <v>218</v>
      </c>
      <c r="B246" s="75" t="s">
        <v>8</v>
      </c>
      <c r="C246" s="91" t="s">
        <v>254</v>
      </c>
      <c r="D246" s="72">
        <v>44348</v>
      </c>
      <c r="E246" s="23">
        <v>294999.96000000002</v>
      </c>
      <c r="F246" s="117" t="s">
        <v>764</v>
      </c>
      <c r="G246" s="23"/>
      <c r="H246" s="76">
        <f t="shared" si="3"/>
        <v>294999.96000000002</v>
      </c>
      <c r="I246" s="115" t="s">
        <v>749</v>
      </c>
    </row>
    <row r="247" spans="1:9" s="84" customFormat="1" ht="12" x14ac:dyDescent="0.2">
      <c r="A247" s="74" t="s">
        <v>218</v>
      </c>
      <c r="B247" s="75" t="s">
        <v>8</v>
      </c>
      <c r="C247" s="91" t="s">
        <v>255</v>
      </c>
      <c r="D247" s="72">
        <v>44348</v>
      </c>
      <c r="E247" s="23">
        <v>96225</v>
      </c>
      <c r="F247" s="117" t="s">
        <v>764</v>
      </c>
      <c r="G247" s="23"/>
      <c r="H247" s="76">
        <f t="shared" si="3"/>
        <v>96225</v>
      </c>
      <c r="I247" s="115" t="s">
        <v>749</v>
      </c>
    </row>
    <row r="248" spans="1:9" s="84" customFormat="1" ht="12" x14ac:dyDescent="0.2">
      <c r="A248" s="74" t="s">
        <v>218</v>
      </c>
      <c r="B248" s="75" t="s">
        <v>8</v>
      </c>
      <c r="C248" s="91" t="s">
        <v>256</v>
      </c>
      <c r="D248" s="72">
        <v>44348</v>
      </c>
      <c r="E248" s="23">
        <v>5461823.4100000001</v>
      </c>
      <c r="F248" s="117" t="s">
        <v>764</v>
      </c>
      <c r="G248" s="23">
        <v>5461823.4100000001</v>
      </c>
      <c r="H248" s="76">
        <f t="shared" si="3"/>
        <v>0</v>
      </c>
      <c r="I248" s="115" t="s">
        <v>763</v>
      </c>
    </row>
    <row r="249" spans="1:9" s="84" customFormat="1" ht="12" x14ac:dyDescent="0.2">
      <c r="A249" s="74" t="s">
        <v>218</v>
      </c>
      <c r="B249" s="75" t="s">
        <v>8</v>
      </c>
      <c r="C249" s="91" t="s">
        <v>257</v>
      </c>
      <c r="D249" s="72">
        <v>44348</v>
      </c>
      <c r="E249" s="23">
        <v>37750</v>
      </c>
      <c r="F249" s="117" t="s">
        <v>764</v>
      </c>
      <c r="G249" s="23"/>
      <c r="H249" s="76">
        <f t="shared" si="3"/>
        <v>37750</v>
      </c>
      <c r="I249" s="115" t="s">
        <v>749</v>
      </c>
    </row>
    <row r="250" spans="1:9" s="84" customFormat="1" ht="12" x14ac:dyDescent="0.2">
      <c r="A250" s="74" t="s">
        <v>218</v>
      </c>
      <c r="B250" s="75" t="s">
        <v>8</v>
      </c>
      <c r="C250" s="91" t="s">
        <v>258</v>
      </c>
      <c r="D250" s="72">
        <v>44348</v>
      </c>
      <c r="E250" s="23">
        <v>2498250</v>
      </c>
      <c r="F250" s="117" t="s">
        <v>764</v>
      </c>
      <c r="G250" s="23">
        <v>2498250</v>
      </c>
      <c r="H250" s="76">
        <f t="shared" si="3"/>
        <v>0</v>
      </c>
      <c r="I250" s="115" t="s">
        <v>763</v>
      </c>
    </row>
    <row r="251" spans="1:9" s="84" customFormat="1" ht="12" x14ac:dyDescent="0.2">
      <c r="A251" s="74" t="s">
        <v>218</v>
      </c>
      <c r="B251" s="75" t="s">
        <v>8</v>
      </c>
      <c r="C251" s="91" t="s">
        <v>259</v>
      </c>
      <c r="D251" s="72">
        <v>44348</v>
      </c>
      <c r="E251" s="23">
        <v>37500</v>
      </c>
      <c r="F251" s="117" t="s">
        <v>764</v>
      </c>
      <c r="G251" s="23"/>
      <c r="H251" s="76">
        <f t="shared" si="3"/>
        <v>37500</v>
      </c>
      <c r="I251" s="115" t="s">
        <v>749</v>
      </c>
    </row>
    <row r="252" spans="1:9" s="84" customFormat="1" ht="12" x14ac:dyDescent="0.2">
      <c r="A252" s="74" t="s">
        <v>218</v>
      </c>
      <c r="B252" s="75" t="s">
        <v>8</v>
      </c>
      <c r="C252" s="91" t="s">
        <v>260</v>
      </c>
      <c r="D252" s="72">
        <v>44348</v>
      </c>
      <c r="E252" s="23">
        <v>224437.5</v>
      </c>
      <c r="F252" s="117" t="s">
        <v>764</v>
      </c>
      <c r="G252" s="23"/>
      <c r="H252" s="76">
        <f t="shared" si="3"/>
        <v>224437.5</v>
      </c>
      <c r="I252" s="115" t="s">
        <v>749</v>
      </c>
    </row>
    <row r="253" spans="1:9" s="84" customFormat="1" ht="12" x14ac:dyDescent="0.2">
      <c r="A253" s="74" t="s">
        <v>218</v>
      </c>
      <c r="B253" s="75" t="s">
        <v>8</v>
      </c>
      <c r="C253" s="91" t="s">
        <v>261</v>
      </c>
      <c r="D253" s="72">
        <v>44348</v>
      </c>
      <c r="E253" s="23">
        <v>78000</v>
      </c>
      <c r="F253" s="117" t="s">
        <v>764</v>
      </c>
      <c r="G253" s="23"/>
      <c r="H253" s="76">
        <f t="shared" si="3"/>
        <v>78000</v>
      </c>
      <c r="I253" s="115" t="s">
        <v>749</v>
      </c>
    </row>
    <row r="254" spans="1:9" s="84" customFormat="1" ht="12" x14ac:dyDescent="0.2">
      <c r="A254" s="74" t="s">
        <v>218</v>
      </c>
      <c r="B254" s="75" t="s">
        <v>8</v>
      </c>
      <c r="C254" s="91" t="s">
        <v>262</v>
      </c>
      <c r="D254" s="72">
        <v>44348</v>
      </c>
      <c r="E254" s="23">
        <v>114608.56</v>
      </c>
      <c r="F254" s="117" t="s">
        <v>764</v>
      </c>
      <c r="G254" s="23"/>
      <c r="H254" s="76">
        <f t="shared" si="3"/>
        <v>114608.56</v>
      </c>
      <c r="I254" s="115" t="s">
        <v>749</v>
      </c>
    </row>
    <row r="255" spans="1:9" s="84" customFormat="1" ht="12" x14ac:dyDescent="0.2">
      <c r="A255" s="74" t="s">
        <v>218</v>
      </c>
      <c r="B255" s="75" t="s">
        <v>8</v>
      </c>
      <c r="C255" s="91" t="s">
        <v>263</v>
      </c>
      <c r="D255" s="72">
        <v>44348</v>
      </c>
      <c r="E255" s="23">
        <v>390000</v>
      </c>
      <c r="F255" s="117" t="s">
        <v>764</v>
      </c>
      <c r="G255" s="23"/>
      <c r="H255" s="76">
        <f t="shared" si="3"/>
        <v>390000</v>
      </c>
      <c r="I255" s="115" t="s">
        <v>749</v>
      </c>
    </row>
    <row r="256" spans="1:9" s="84" customFormat="1" ht="12" x14ac:dyDescent="0.2">
      <c r="A256" s="74" t="s">
        <v>218</v>
      </c>
      <c r="B256" s="75" t="s">
        <v>8</v>
      </c>
      <c r="C256" s="91" t="s">
        <v>264</v>
      </c>
      <c r="D256" s="72">
        <v>44348</v>
      </c>
      <c r="E256" s="23">
        <v>86166.67</v>
      </c>
      <c r="F256" s="117" t="s">
        <v>764</v>
      </c>
      <c r="G256" s="23"/>
      <c r="H256" s="76">
        <f t="shared" si="3"/>
        <v>86166.67</v>
      </c>
      <c r="I256" s="115" t="s">
        <v>749</v>
      </c>
    </row>
    <row r="257" spans="1:9" s="84" customFormat="1" ht="12" x14ac:dyDescent="0.2">
      <c r="A257" s="74" t="s">
        <v>217</v>
      </c>
      <c r="B257" s="75" t="s">
        <v>8</v>
      </c>
      <c r="C257" s="73" t="s">
        <v>223</v>
      </c>
      <c r="D257" s="72">
        <v>43983</v>
      </c>
      <c r="E257" s="23">
        <v>74750</v>
      </c>
      <c r="F257" s="117" t="s">
        <v>764</v>
      </c>
      <c r="G257" s="23"/>
      <c r="H257" s="76">
        <f t="shared" si="3"/>
        <v>74750</v>
      </c>
      <c r="I257" s="115" t="s">
        <v>762</v>
      </c>
    </row>
    <row r="258" spans="1:9" s="84" customFormat="1" ht="12" x14ac:dyDescent="0.2">
      <c r="A258" s="74" t="s">
        <v>217</v>
      </c>
      <c r="B258" s="75" t="s">
        <v>8</v>
      </c>
      <c r="C258" s="73" t="s">
        <v>226</v>
      </c>
      <c r="D258" s="72">
        <v>44105</v>
      </c>
      <c r="E258" s="23">
        <v>74750</v>
      </c>
      <c r="F258" s="117" t="s">
        <v>764</v>
      </c>
      <c r="G258" s="23"/>
      <c r="H258" s="76">
        <f t="shared" si="3"/>
        <v>74750</v>
      </c>
      <c r="I258" s="115" t="s">
        <v>762</v>
      </c>
    </row>
    <row r="259" spans="1:9" s="84" customFormat="1" ht="12" x14ac:dyDescent="0.2">
      <c r="A259" s="74" t="s">
        <v>217</v>
      </c>
      <c r="B259" s="75" t="s">
        <v>8</v>
      </c>
      <c r="C259" s="91" t="s">
        <v>267</v>
      </c>
      <c r="D259" s="72">
        <v>44348</v>
      </c>
      <c r="E259" s="23">
        <v>74750</v>
      </c>
      <c r="F259" s="117" t="s">
        <v>764</v>
      </c>
      <c r="G259" s="23"/>
      <c r="H259" s="76">
        <f t="shared" si="3"/>
        <v>74750</v>
      </c>
      <c r="I259" s="115" t="s">
        <v>749</v>
      </c>
    </row>
    <row r="260" spans="1:9" s="84" customFormat="1" ht="12" x14ac:dyDescent="0.2">
      <c r="A260" s="74" t="s">
        <v>217</v>
      </c>
      <c r="B260" s="75" t="s">
        <v>8</v>
      </c>
      <c r="C260" s="87" t="s">
        <v>216</v>
      </c>
      <c r="D260" s="85">
        <v>43862</v>
      </c>
      <c r="E260" s="23">
        <v>74750</v>
      </c>
      <c r="F260" s="117" t="s">
        <v>764</v>
      </c>
      <c r="G260" s="23"/>
      <c r="H260" s="76">
        <f t="shared" si="3"/>
        <v>74750</v>
      </c>
      <c r="I260" s="115" t="s">
        <v>762</v>
      </c>
    </row>
    <row r="261" spans="1:9" s="84" customFormat="1" ht="12" x14ac:dyDescent="0.2">
      <c r="A261" s="74" t="s">
        <v>215</v>
      </c>
      <c r="B261" s="75" t="s">
        <v>8</v>
      </c>
      <c r="C261" s="73" t="s">
        <v>172</v>
      </c>
      <c r="D261" s="72">
        <v>43983</v>
      </c>
      <c r="E261" s="23">
        <v>218500</v>
      </c>
      <c r="F261" s="117" t="s">
        <v>764</v>
      </c>
      <c r="G261" s="23"/>
      <c r="H261" s="76">
        <f t="shared" si="3"/>
        <v>218500</v>
      </c>
      <c r="I261" s="115" t="s">
        <v>762</v>
      </c>
    </row>
    <row r="262" spans="1:9" s="84" customFormat="1" ht="12" x14ac:dyDescent="0.2">
      <c r="A262" s="74" t="s">
        <v>215</v>
      </c>
      <c r="B262" s="75" t="s">
        <v>8</v>
      </c>
      <c r="C262" s="73" t="s">
        <v>225</v>
      </c>
      <c r="D262" s="72">
        <v>44105</v>
      </c>
      <c r="E262" s="23">
        <v>218500</v>
      </c>
      <c r="F262" s="117" t="s">
        <v>764</v>
      </c>
      <c r="G262" s="23"/>
      <c r="H262" s="76">
        <f t="shared" si="3"/>
        <v>218500</v>
      </c>
      <c r="I262" s="115" t="s">
        <v>762</v>
      </c>
    </row>
    <row r="263" spans="1:9" s="84" customFormat="1" ht="12" x14ac:dyDescent="0.2">
      <c r="A263" s="74" t="s">
        <v>215</v>
      </c>
      <c r="B263" s="75" t="s">
        <v>8</v>
      </c>
      <c r="C263" s="91" t="s">
        <v>268</v>
      </c>
      <c r="D263" s="72">
        <v>44348</v>
      </c>
      <c r="E263" s="23">
        <v>218500</v>
      </c>
      <c r="F263" s="117" t="s">
        <v>764</v>
      </c>
      <c r="G263" s="23"/>
      <c r="H263" s="76">
        <f t="shared" si="3"/>
        <v>218500</v>
      </c>
      <c r="I263" s="115" t="s">
        <v>762</v>
      </c>
    </row>
    <row r="264" spans="1:9" s="84" customFormat="1" ht="12" x14ac:dyDescent="0.2">
      <c r="A264" s="74" t="s">
        <v>215</v>
      </c>
      <c r="B264" s="75" t="s">
        <v>8</v>
      </c>
      <c r="C264" s="87" t="s">
        <v>214</v>
      </c>
      <c r="D264" s="85">
        <v>43862</v>
      </c>
      <c r="E264" s="23">
        <v>218500</v>
      </c>
      <c r="F264" s="117" t="s">
        <v>764</v>
      </c>
      <c r="G264" s="23"/>
      <c r="H264" s="76">
        <f t="shared" si="3"/>
        <v>218500</v>
      </c>
      <c r="I264" s="115" t="s">
        <v>762</v>
      </c>
    </row>
    <row r="265" spans="1:9" s="84" customFormat="1" ht="12" x14ac:dyDescent="0.2">
      <c r="A265" s="74" t="s">
        <v>266</v>
      </c>
      <c r="B265" s="75" t="s">
        <v>8</v>
      </c>
      <c r="C265" s="91" t="s">
        <v>265</v>
      </c>
      <c r="D265" s="72">
        <v>44348</v>
      </c>
      <c r="E265" s="23">
        <v>293250</v>
      </c>
      <c r="F265" s="117" t="s">
        <v>764</v>
      </c>
      <c r="G265" s="23"/>
      <c r="H265" s="76">
        <f t="shared" si="3"/>
        <v>293250</v>
      </c>
      <c r="I265" s="115" t="s">
        <v>749</v>
      </c>
    </row>
    <row r="266" spans="1:9" s="84" customFormat="1" ht="12" x14ac:dyDescent="0.2">
      <c r="A266" s="89" t="s">
        <v>270</v>
      </c>
      <c r="B266" s="75" t="s">
        <v>8</v>
      </c>
      <c r="C266" s="93" t="s">
        <v>656</v>
      </c>
      <c r="D266" s="72">
        <v>44378</v>
      </c>
      <c r="E266" s="23">
        <v>232675</v>
      </c>
      <c r="F266" s="117" t="s">
        <v>764</v>
      </c>
      <c r="G266" s="23"/>
      <c r="H266" s="76">
        <f t="shared" si="3"/>
        <v>232675</v>
      </c>
      <c r="I266" s="115" t="s">
        <v>749</v>
      </c>
    </row>
    <row r="267" spans="1:9" s="84" customFormat="1" ht="12" x14ac:dyDescent="0.2">
      <c r="A267" s="89" t="s">
        <v>270</v>
      </c>
      <c r="B267" s="75" t="s">
        <v>8</v>
      </c>
      <c r="C267" s="93" t="s">
        <v>281</v>
      </c>
      <c r="D267" s="72">
        <v>44317</v>
      </c>
      <c r="E267" s="23">
        <v>19683</v>
      </c>
      <c r="F267" s="117" t="s">
        <v>764</v>
      </c>
      <c r="G267" s="23">
        <v>19683</v>
      </c>
      <c r="H267" s="76">
        <f t="shared" si="3"/>
        <v>0</v>
      </c>
      <c r="I267" s="115" t="s">
        <v>763</v>
      </c>
    </row>
    <row r="268" spans="1:9" s="84" customFormat="1" ht="12" x14ac:dyDescent="0.2">
      <c r="A268" s="89" t="s">
        <v>270</v>
      </c>
      <c r="B268" s="75" t="s">
        <v>8</v>
      </c>
      <c r="C268" s="93" t="s">
        <v>276</v>
      </c>
      <c r="D268" s="72" t="s">
        <v>275</v>
      </c>
      <c r="E268" s="23">
        <v>115650</v>
      </c>
      <c r="F268" s="117" t="s">
        <v>764</v>
      </c>
      <c r="G268" s="23">
        <v>115650</v>
      </c>
      <c r="H268" s="76">
        <f t="shared" si="3"/>
        <v>0</v>
      </c>
      <c r="I268" s="115" t="s">
        <v>763</v>
      </c>
    </row>
    <row r="269" spans="1:9" s="84" customFormat="1" ht="12" x14ac:dyDescent="0.2">
      <c r="A269" s="89" t="s">
        <v>270</v>
      </c>
      <c r="B269" s="75" t="s">
        <v>8</v>
      </c>
      <c r="C269" s="93" t="s">
        <v>278</v>
      </c>
      <c r="D269" s="72" t="s">
        <v>277</v>
      </c>
      <c r="E269" s="23">
        <v>153250</v>
      </c>
      <c r="F269" s="117" t="s">
        <v>764</v>
      </c>
      <c r="G269" s="23"/>
      <c r="H269" s="76">
        <f t="shared" ref="H269:H332" si="4">+E269-G269</f>
        <v>153250</v>
      </c>
      <c r="I269" s="115" t="s">
        <v>762</v>
      </c>
    </row>
    <row r="270" spans="1:9" s="84" customFormat="1" ht="12" x14ac:dyDescent="0.2">
      <c r="A270" s="89" t="s">
        <v>270</v>
      </c>
      <c r="B270" s="75" t="s">
        <v>8</v>
      </c>
      <c r="C270" s="93" t="s">
        <v>280</v>
      </c>
      <c r="D270" s="72" t="s">
        <v>279</v>
      </c>
      <c r="E270" s="23">
        <v>292200</v>
      </c>
      <c r="F270" s="117" t="s">
        <v>764</v>
      </c>
      <c r="G270" s="23"/>
      <c r="H270" s="76">
        <f t="shared" si="4"/>
        <v>292200</v>
      </c>
      <c r="I270" s="115" t="s">
        <v>762</v>
      </c>
    </row>
    <row r="271" spans="1:9" s="84" customFormat="1" ht="12" x14ac:dyDescent="0.2">
      <c r="A271" s="89" t="s">
        <v>270</v>
      </c>
      <c r="B271" s="75" t="s">
        <v>8</v>
      </c>
      <c r="C271" s="93" t="s">
        <v>282</v>
      </c>
      <c r="D271" s="72">
        <v>44317</v>
      </c>
      <c r="E271" s="23">
        <v>617519.01</v>
      </c>
      <c r="F271" s="117" t="s">
        <v>764</v>
      </c>
      <c r="G271" s="23">
        <v>617519.01</v>
      </c>
      <c r="H271" s="76">
        <f t="shared" si="4"/>
        <v>0</v>
      </c>
      <c r="I271" s="115" t="s">
        <v>763</v>
      </c>
    </row>
    <row r="272" spans="1:9" s="84" customFormat="1" ht="12" x14ac:dyDescent="0.2">
      <c r="A272" s="89" t="s">
        <v>270</v>
      </c>
      <c r="B272" s="75" t="s">
        <v>8</v>
      </c>
      <c r="C272" s="93" t="s">
        <v>283</v>
      </c>
      <c r="D272" s="72">
        <v>44317</v>
      </c>
      <c r="E272" s="23">
        <v>292200</v>
      </c>
      <c r="F272" s="117" t="s">
        <v>764</v>
      </c>
      <c r="G272" s="23"/>
      <c r="H272" s="76">
        <f t="shared" si="4"/>
        <v>292200</v>
      </c>
      <c r="I272" s="115" t="s">
        <v>749</v>
      </c>
    </row>
    <row r="273" spans="1:9" s="84" customFormat="1" ht="12" x14ac:dyDescent="0.2">
      <c r="A273" s="89" t="s">
        <v>270</v>
      </c>
      <c r="B273" s="75" t="s">
        <v>8</v>
      </c>
      <c r="C273" s="93" t="s">
        <v>284</v>
      </c>
      <c r="D273" s="72">
        <v>44317</v>
      </c>
      <c r="E273" s="23">
        <v>342703.9</v>
      </c>
      <c r="F273" s="117" t="s">
        <v>764</v>
      </c>
      <c r="G273" s="23">
        <v>342703.9</v>
      </c>
      <c r="H273" s="76">
        <f t="shared" si="4"/>
        <v>0</v>
      </c>
      <c r="I273" s="115" t="s">
        <v>763</v>
      </c>
    </row>
    <row r="274" spans="1:9" s="84" customFormat="1" ht="12" x14ac:dyDescent="0.2">
      <c r="A274" s="89" t="s">
        <v>270</v>
      </c>
      <c r="B274" s="75" t="s">
        <v>8</v>
      </c>
      <c r="C274" s="93" t="s">
        <v>285</v>
      </c>
      <c r="D274" s="72">
        <v>44317</v>
      </c>
      <c r="E274" s="23">
        <v>408896.25</v>
      </c>
      <c r="F274" s="117" t="s">
        <v>764</v>
      </c>
      <c r="G274" s="23"/>
      <c r="H274" s="76">
        <f t="shared" si="4"/>
        <v>408896.25</v>
      </c>
      <c r="I274" s="115" t="s">
        <v>749</v>
      </c>
    </row>
    <row r="275" spans="1:9" s="84" customFormat="1" ht="12" x14ac:dyDescent="0.2">
      <c r="A275" s="89" t="s">
        <v>270</v>
      </c>
      <c r="B275" s="75" t="s">
        <v>8</v>
      </c>
      <c r="C275" s="93" t="s">
        <v>286</v>
      </c>
      <c r="D275" s="72">
        <v>44351</v>
      </c>
      <c r="E275" s="23">
        <v>1918800</v>
      </c>
      <c r="F275" s="117" t="s">
        <v>764</v>
      </c>
      <c r="G275" s="23"/>
      <c r="H275" s="76">
        <f t="shared" si="4"/>
        <v>1918800</v>
      </c>
      <c r="I275" s="115" t="s">
        <v>749</v>
      </c>
    </row>
    <row r="276" spans="1:9" s="84" customFormat="1" ht="12" x14ac:dyDescent="0.2">
      <c r="A276" s="89" t="s">
        <v>270</v>
      </c>
      <c r="B276" s="75" t="s">
        <v>8</v>
      </c>
      <c r="C276" s="93" t="s">
        <v>287</v>
      </c>
      <c r="D276" s="72">
        <v>44356</v>
      </c>
      <c r="E276" s="23">
        <v>54000</v>
      </c>
      <c r="F276" s="117" t="s">
        <v>764</v>
      </c>
      <c r="G276" s="23"/>
      <c r="H276" s="76">
        <f t="shared" si="4"/>
        <v>54000</v>
      </c>
      <c r="I276" s="115" t="s">
        <v>749</v>
      </c>
    </row>
    <row r="277" spans="1:9" s="84" customFormat="1" ht="12" x14ac:dyDescent="0.2">
      <c r="A277" s="89" t="s">
        <v>270</v>
      </c>
      <c r="B277" s="75" t="s">
        <v>8</v>
      </c>
      <c r="C277" s="93" t="s">
        <v>10</v>
      </c>
      <c r="D277" s="72" t="s">
        <v>274</v>
      </c>
      <c r="E277" s="23">
        <v>2383800</v>
      </c>
      <c r="F277" s="117" t="s">
        <v>764</v>
      </c>
      <c r="G277" s="23"/>
      <c r="H277" s="76">
        <f t="shared" si="4"/>
        <v>2383800</v>
      </c>
      <c r="I277" s="115" t="s">
        <v>762</v>
      </c>
    </row>
    <row r="278" spans="1:9" s="84" customFormat="1" ht="12" x14ac:dyDescent="0.2">
      <c r="A278" s="89" t="s">
        <v>270</v>
      </c>
      <c r="B278" s="75" t="s">
        <v>8</v>
      </c>
      <c r="C278" s="73" t="s">
        <v>269</v>
      </c>
      <c r="D278" s="72">
        <v>44105</v>
      </c>
      <c r="E278" s="23">
        <v>50550</v>
      </c>
      <c r="F278" s="117" t="s">
        <v>764</v>
      </c>
      <c r="G278" s="23"/>
      <c r="H278" s="76">
        <f t="shared" si="4"/>
        <v>50550</v>
      </c>
      <c r="I278" s="115" t="s">
        <v>762</v>
      </c>
    </row>
    <row r="279" spans="1:9" s="84" customFormat="1" ht="12" x14ac:dyDescent="0.2">
      <c r="A279" s="89" t="s">
        <v>270</v>
      </c>
      <c r="B279" s="75" t="s">
        <v>8</v>
      </c>
      <c r="C279" s="73" t="s">
        <v>271</v>
      </c>
      <c r="D279" s="72">
        <v>44112</v>
      </c>
      <c r="E279" s="23">
        <v>54000</v>
      </c>
      <c r="F279" s="117" t="s">
        <v>764</v>
      </c>
      <c r="G279" s="23"/>
      <c r="H279" s="76">
        <f t="shared" si="4"/>
        <v>54000</v>
      </c>
      <c r="I279" s="115" t="s">
        <v>762</v>
      </c>
    </row>
    <row r="280" spans="1:9" s="84" customFormat="1" ht="12" x14ac:dyDescent="0.2">
      <c r="A280" s="89" t="s">
        <v>270</v>
      </c>
      <c r="B280" s="75" t="s">
        <v>8</v>
      </c>
      <c r="C280" s="73" t="s">
        <v>272</v>
      </c>
      <c r="D280" s="72">
        <v>44112</v>
      </c>
      <c r="E280" s="23">
        <v>627534.49</v>
      </c>
      <c r="F280" s="117" t="s">
        <v>764</v>
      </c>
      <c r="G280" s="23"/>
      <c r="H280" s="76">
        <f t="shared" si="4"/>
        <v>627534.49</v>
      </c>
      <c r="I280" s="115" t="s">
        <v>762</v>
      </c>
    </row>
    <row r="281" spans="1:9" s="84" customFormat="1" ht="12" x14ac:dyDescent="0.2">
      <c r="A281" s="89" t="s">
        <v>270</v>
      </c>
      <c r="B281" s="75" t="s">
        <v>8</v>
      </c>
      <c r="C281" s="73" t="s">
        <v>273</v>
      </c>
      <c r="D281" s="72">
        <v>44117</v>
      </c>
      <c r="E281" s="23">
        <v>390642.66</v>
      </c>
      <c r="F281" s="117" t="s">
        <v>764</v>
      </c>
      <c r="G281" s="23">
        <v>390642.66</v>
      </c>
      <c r="H281" s="76">
        <f t="shared" si="4"/>
        <v>0</v>
      </c>
      <c r="I281" s="115" t="s">
        <v>763</v>
      </c>
    </row>
    <row r="282" spans="1:9" s="84" customFormat="1" ht="24" x14ac:dyDescent="0.2">
      <c r="A282" s="89" t="s">
        <v>289</v>
      </c>
      <c r="B282" s="75" t="s">
        <v>8</v>
      </c>
      <c r="C282" s="73" t="s">
        <v>292</v>
      </c>
      <c r="D282" s="72">
        <v>43983</v>
      </c>
      <c r="E282" s="23">
        <v>20000</v>
      </c>
      <c r="F282" s="117" t="s">
        <v>764</v>
      </c>
      <c r="G282" s="23"/>
      <c r="H282" s="76">
        <f t="shared" si="4"/>
        <v>20000</v>
      </c>
      <c r="I282" s="115" t="s">
        <v>762</v>
      </c>
    </row>
    <row r="283" spans="1:9" s="84" customFormat="1" ht="24" x14ac:dyDescent="0.2">
      <c r="A283" s="89" t="s">
        <v>289</v>
      </c>
      <c r="B283" s="75" t="s">
        <v>8</v>
      </c>
      <c r="C283" s="73" t="s">
        <v>293</v>
      </c>
      <c r="D283" s="72">
        <v>43983</v>
      </c>
      <c r="E283" s="23">
        <v>399950</v>
      </c>
      <c r="F283" s="117" t="s">
        <v>764</v>
      </c>
      <c r="G283" s="23"/>
      <c r="H283" s="76">
        <f t="shared" si="4"/>
        <v>399950</v>
      </c>
      <c r="I283" s="115" t="s">
        <v>762</v>
      </c>
    </row>
    <row r="284" spans="1:9" s="84" customFormat="1" ht="24" x14ac:dyDescent="0.2">
      <c r="A284" s="89" t="s">
        <v>289</v>
      </c>
      <c r="B284" s="75" t="s">
        <v>8</v>
      </c>
      <c r="C284" s="73" t="s">
        <v>294</v>
      </c>
      <c r="D284" s="72">
        <v>43983</v>
      </c>
      <c r="E284" s="23">
        <v>23000</v>
      </c>
      <c r="F284" s="117" t="s">
        <v>764</v>
      </c>
      <c r="G284" s="23"/>
      <c r="H284" s="76">
        <f t="shared" si="4"/>
        <v>23000</v>
      </c>
      <c r="I284" s="115" t="s">
        <v>762</v>
      </c>
    </row>
    <row r="285" spans="1:9" s="84" customFormat="1" ht="12" x14ac:dyDescent="0.2">
      <c r="A285" s="89" t="s">
        <v>289</v>
      </c>
      <c r="B285" s="75" t="s">
        <v>8</v>
      </c>
      <c r="C285" s="73" t="s">
        <v>295</v>
      </c>
      <c r="D285" s="72">
        <v>43983</v>
      </c>
      <c r="E285" s="23">
        <v>4600</v>
      </c>
      <c r="F285" s="117" t="s">
        <v>764</v>
      </c>
      <c r="G285" s="23"/>
      <c r="H285" s="76">
        <f t="shared" si="4"/>
        <v>4600</v>
      </c>
      <c r="I285" s="115" t="s">
        <v>762</v>
      </c>
    </row>
    <row r="286" spans="1:9" s="84" customFormat="1" ht="12" x14ac:dyDescent="0.2">
      <c r="A286" s="89" t="s">
        <v>289</v>
      </c>
      <c r="B286" s="75" t="s">
        <v>8</v>
      </c>
      <c r="C286" s="73" t="s">
        <v>296</v>
      </c>
      <c r="D286" s="72">
        <v>43983</v>
      </c>
      <c r="E286" s="23">
        <v>5000</v>
      </c>
      <c r="F286" s="117" t="s">
        <v>764</v>
      </c>
      <c r="G286" s="23"/>
      <c r="H286" s="76">
        <f t="shared" si="4"/>
        <v>5000</v>
      </c>
      <c r="I286" s="115" t="s">
        <v>762</v>
      </c>
    </row>
    <row r="287" spans="1:9" s="84" customFormat="1" ht="12" x14ac:dyDescent="0.2">
      <c r="A287" s="89" t="s">
        <v>289</v>
      </c>
      <c r="B287" s="75" t="s">
        <v>8</v>
      </c>
      <c r="C287" s="75" t="s">
        <v>288</v>
      </c>
      <c r="D287" s="85">
        <v>43272</v>
      </c>
      <c r="E287" s="27">
        <v>13000</v>
      </c>
      <c r="F287" s="117" t="s">
        <v>764</v>
      </c>
      <c r="G287" s="27"/>
      <c r="H287" s="76">
        <f t="shared" si="4"/>
        <v>13000</v>
      </c>
      <c r="I287" s="115" t="s">
        <v>762</v>
      </c>
    </row>
    <row r="288" spans="1:9" s="84" customFormat="1" ht="12" x14ac:dyDescent="0.2">
      <c r="A288" s="89" t="s">
        <v>289</v>
      </c>
      <c r="B288" s="75" t="s">
        <v>8</v>
      </c>
      <c r="C288" s="75" t="s">
        <v>290</v>
      </c>
      <c r="D288" s="85">
        <v>43272</v>
      </c>
      <c r="E288" s="27">
        <v>6150</v>
      </c>
      <c r="F288" s="117" t="s">
        <v>764</v>
      </c>
      <c r="G288" s="27"/>
      <c r="H288" s="76">
        <f t="shared" si="4"/>
        <v>6150</v>
      </c>
      <c r="I288" s="115" t="s">
        <v>762</v>
      </c>
    </row>
    <row r="289" spans="1:9" s="84" customFormat="1" ht="12" x14ac:dyDescent="0.2">
      <c r="A289" s="92" t="s">
        <v>289</v>
      </c>
      <c r="B289" s="75" t="s">
        <v>8</v>
      </c>
      <c r="C289" s="87" t="s">
        <v>291</v>
      </c>
      <c r="D289" s="85">
        <v>43774</v>
      </c>
      <c r="E289" s="28">
        <v>1445983.33</v>
      </c>
      <c r="F289" s="117" t="s">
        <v>764</v>
      </c>
      <c r="G289" s="28"/>
      <c r="H289" s="76">
        <f t="shared" si="4"/>
        <v>1445983.33</v>
      </c>
      <c r="I289" s="115" t="s">
        <v>762</v>
      </c>
    </row>
    <row r="290" spans="1:9" s="84" customFormat="1" ht="12" x14ac:dyDescent="0.2">
      <c r="A290" s="92" t="s">
        <v>298</v>
      </c>
      <c r="B290" s="75" t="s">
        <v>8</v>
      </c>
      <c r="C290" s="73" t="s">
        <v>297</v>
      </c>
      <c r="D290" s="72">
        <v>43983</v>
      </c>
      <c r="E290" s="23">
        <v>2100</v>
      </c>
      <c r="F290" s="117" t="s">
        <v>764</v>
      </c>
      <c r="G290" s="23"/>
      <c r="H290" s="76">
        <f t="shared" si="4"/>
        <v>2100</v>
      </c>
      <c r="I290" s="115" t="s">
        <v>762</v>
      </c>
    </row>
    <row r="291" spans="1:9" s="84" customFormat="1" ht="12" x14ac:dyDescent="0.2">
      <c r="A291" s="92" t="s">
        <v>298</v>
      </c>
      <c r="B291" s="75" t="s">
        <v>8</v>
      </c>
      <c r="C291" s="73" t="s">
        <v>299</v>
      </c>
      <c r="D291" s="72">
        <v>44021</v>
      </c>
      <c r="E291" s="23">
        <v>301350</v>
      </c>
      <c r="F291" s="117" t="s">
        <v>764</v>
      </c>
      <c r="G291" s="23"/>
      <c r="H291" s="76">
        <f t="shared" si="4"/>
        <v>301350</v>
      </c>
      <c r="I291" s="115" t="s">
        <v>762</v>
      </c>
    </row>
    <row r="292" spans="1:9" s="84" customFormat="1" ht="12" x14ac:dyDescent="0.2">
      <c r="A292" s="92" t="s">
        <v>300</v>
      </c>
      <c r="B292" s="75" t="s">
        <v>8</v>
      </c>
      <c r="C292" s="73" t="s">
        <v>18</v>
      </c>
      <c r="D292" s="72">
        <v>44348</v>
      </c>
      <c r="E292" s="23">
        <v>187672.04</v>
      </c>
      <c r="F292" s="117" t="s">
        <v>764</v>
      </c>
      <c r="G292" s="23"/>
      <c r="H292" s="76">
        <f t="shared" si="4"/>
        <v>187672.04</v>
      </c>
      <c r="I292" s="115" t="s">
        <v>749</v>
      </c>
    </row>
    <row r="293" spans="1:9" s="84" customFormat="1" ht="12" x14ac:dyDescent="0.2">
      <c r="A293" s="89" t="s">
        <v>333</v>
      </c>
      <c r="B293" s="75" t="s">
        <v>8</v>
      </c>
      <c r="C293" s="73" t="s">
        <v>337</v>
      </c>
      <c r="D293" s="72">
        <v>44348</v>
      </c>
      <c r="E293" s="27">
        <v>28000</v>
      </c>
      <c r="F293" s="117" t="s">
        <v>764</v>
      </c>
      <c r="G293" s="27"/>
      <c r="H293" s="76">
        <f t="shared" si="4"/>
        <v>28000</v>
      </c>
      <c r="I293" s="115" t="s">
        <v>749</v>
      </c>
    </row>
    <row r="294" spans="1:9" s="84" customFormat="1" ht="12" x14ac:dyDescent="0.2">
      <c r="A294" s="89" t="s">
        <v>333</v>
      </c>
      <c r="B294" s="75" t="s">
        <v>8</v>
      </c>
      <c r="C294" s="73" t="s">
        <v>335</v>
      </c>
      <c r="D294" s="72">
        <v>44317</v>
      </c>
      <c r="E294" s="27">
        <v>44000</v>
      </c>
      <c r="F294" s="117" t="s">
        <v>764</v>
      </c>
      <c r="G294" s="27"/>
      <c r="H294" s="76">
        <f t="shared" si="4"/>
        <v>44000</v>
      </c>
      <c r="I294" s="115" t="s">
        <v>749</v>
      </c>
    </row>
    <row r="295" spans="1:9" s="84" customFormat="1" ht="12" x14ac:dyDescent="0.2">
      <c r="A295" s="89" t="s">
        <v>333</v>
      </c>
      <c r="B295" s="75" t="s">
        <v>8</v>
      </c>
      <c r="C295" s="73" t="s">
        <v>332</v>
      </c>
      <c r="D295" s="85">
        <v>44105</v>
      </c>
      <c r="E295" s="27">
        <v>32000</v>
      </c>
      <c r="F295" s="117" t="s">
        <v>764</v>
      </c>
      <c r="G295" s="27"/>
      <c r="H295" s="76">
        <f t="shared" si="4"/>
        <v>32000</v>
      </c>
      <c r="I295" s="115" t="s">
        <v>762</v>
      </c>
    </row>
    <row r="296" spans="1:9" s="84" customFormat="1" ht="12" x14ac:dyDescent="0.2">
      <c r="A296" s="89" t="s">
        <v>333</v>
      </c>
      <c r="B296" s="75" t="s">
        <v>8</v>
      </c>
      <c r="C296" s="73" t="s">
        <v>22</v>
      </c>
      <c r="D296" s="72">
        <v>44105</v>
      </c>
      <c r="E296" s="27">
        <v>16000</v>
      </c>
      <c r="F296" s="117" t="s">
        <v>764</v>
      </c>
      <c r="G296" s="27"/>
      <c r="H296" s="76">
        <f t="shared" si="4"/>
        <v>16000</v>
      </c>
      <c r="I296" s="115" t="s">
        <v>762</v>
      </c>
    </row>
    <row r="297" spans="1:9" s="84" customFormat="1" ht="12" x14ac:dyDescent="0.2">
      <c r="A297" s="89" t="s">
        <v>333</v>
      </c>
      <c r="B297" s="75" t="s">
        <v>8</v>
      </c>
      <c r="C297" s="73" t="s">
        <v>334</v>
      </c>
      <c r="D297" s="72">
        <v>44105</v>
      </c>
      <c r="E297" s="27">
        <v>76000</v>
      </c>
      <c r="F297" s="117" t="s">
        <v>764</v>
      </c>
      <c r="G297" s="27"/>
      <c r="H297" s="76">
        <f t="shared" si="4"/>
        <v>76000</v>
      </c>
      <c r="I297" s="115" t="s">
        <v>762</v>
      </c>
    </row>
    <row r="298" spans="1:9" s="84" customFormat="1" ht="12" x14ac:dyDescent="0.2">
      <c r="A298" s="89" t="s">
        <v>333</v>
      </c>
      <c r="B298" s="75" t="s">
        <v>8</v>
      </c>
      <c r="C298" s="73" t="s">
        <v>336</v>
      </c>
      <c r="D298" s="72">
        <v>44317</v>
      </c>
      <c r="E298" s="27">
        <v>28000</v>
      </c>
      <c r="F298" s="117" t="s">
        <v>764</v>
      </c>
      <c r="G298" s="27"/>
      <c r="H298" s="76">
        <f t="shared" si="4"/>
        <v>28000</v>
      </c>
      <c r="I298" s="115" t="s">
        <v>749</v>
      </c>
    </row>
    <row r="299" spans="1:9" s="84" customFormat="1" ht="12" x14ac:dyDescent="0.2">
      <c r="A299" s="89" t="s">
        <v>333</v>
      </c>
      <c r="B299" s="75" t="s">
        <v>8</v>
      </c>
      <c r="C299" s="73" t="s">
        <v>283</v>
      </c>
      <c r="D299" s="72">
        <v>44317</v>
      </c>
      <c r="E299" s="27">
        <v>18000</v>
      </c>
      <c r="F299" s="117" t="s">
        <v>764</v>
      </c>
      <c r="G299" s="27"/>
      <c r="H299" s="76">
        <f t="shared" si="4"/>
        <v>18000</v>
      </c>
      <c r="I299" s="115" t="s">
        <v>749</v>
      </c>
    </row>
    <row r="300" spans="1:9" s="84" customFormat="1" ht="24" x14ac:dyDescent="0.2">
      <c r="A300" s="74" t="s">
        <v>302</v>
      </c>
      <c r="B300" s="75" t="s">
        <v>8</v>
      </c>
      <c r="C300" s="73" t="s">
        <v>657</v>
      </c>
      <c r="D300" s="72">
        <v>42398</v>
      </c>
      <c r="E300" s="31">
        <v>26925</v>
      </c>
      <c r="F300" s="117" t="s">
        <v>764</v>
      </c>
      <c r="G300" s="31"/>
      <c r="H300" s="76">
        <f t="shared" si="4"/>
        <v>26925</v>
      </c>
      <c r="I300" s="115" t="s">
        <v>762</v>
      </c>
    </row>
    <row r="301" spans="1:9" s="84" customFormat="1" ht="24" x14ac:dyDescent="0.2">
      <c r="A301" s="74" t="s">
        <v>302</v>
      </c>
      <c r="B301" s="75" t="s">
        <v>8</v>
      </c>
      <c r="C301" s="73" t="s">
        <v>316</v>
      </c>
      <c r="D301" s="72">
        <v>42303</v>
      </c>
      <c r="E301" s="31">
        <v>30225</v>
      </c>
      <c r="F301" s="117" t="s">
        <v>764</v>
      </c>
      <c r="G301" s="31"/>
      <c r="H301" s="76">
        <f t="shared" si="4"/>
        <v>30225</v>
      </c>
      <c r="I301" s="115" t="s">
        <v>762</v>
      </c>
    </row>
    <row r="302" spans="1:9" s="84" customFormat="1" ht="24" x14ac:dyDescent="0.2">
      <c r="A302" s="74" t="s">
        <v>302</v>
      </c>
      <c r="B302" s="75" t="s">
        <v>8</v>
      </c>
      <c r="C302" s="73" t="s">
        <v>310</v>
      </c>
      <c r="D302" s="72">
        <v>42398</v>
      </c>
      <c r="E302" s="31">
        <v>26625</v>
      </c>
      <c r="F302" s="117" t="s">
        <v>764</v>
      </c>
      <c r="G302" s="31">
        <v>26625</v>
      </c>
      <c r="H302" s="76">
        <f t="shared" si="4"/>
        <v>0</v>
      </c>
      <c r="I302" s="115" t="s">
        <v>763</v>
      </c>
    </row>
    <row r="303" spans="1:9" s="84" customFormat="1" ht="24" x14ac:dyDescent="0.2">
      <c r="A303" s="74" t="s">
        <v>302</v>
      </c>
      <c r="B303" s="75" t="s">
        <v>8</v>
      </c>
      <c r="C303" s="73" t="s">
        <v>312</v>
      </c>
      <c r="D303" s="72">
        <v>41787</v>
      </c>
      <c r="E303" s="31">
        <v>7275</v>
      </c>
      <c r="F303" s="117" t="s">
        <v>764</v>
      </c>
      <c r="G303" s="31"/>
      <c r="H303" s="76">
        <f t="shared" si="4"/>
        <v>7275</v>
      </c>
      <c r="I303" s="115" t="s">
        <v>762</v>
      </c>
    </row>
    <row r="304" spans="1:9" s="84" customFormat="1" ht="24" x14ac:dyDescent="0.2">
      <c r="A304" s="74" t="s">
        <v>302</v>
      </c>
      <c r="B304" s="75" t="s">
        <v>8</v>
      </c>
      <c r="C304" s="73" t="s">
        <v>311</v>
      </c>
      <c r="D304" s="72">
        <v>41940</v>
      </c>
      <c r="E304" s="31">
        <v>19150</v>
      </c>
      <c r="F304" s="117" t="s">
        <v>764</v>
      </c>
      <c r="G304" s="31">
        <v>19150</v>
      </c>
      <c r="H304" s="76">
        <f t="shared" si="4"/>
        <v>0</v>
      </c>
      <c r="I304" s="115" t="s">
        <v>763</v>
      </c>
    </row>
    <row r="305" spans="1:9" s="84" customFormat="1" ht="24" x14ac:dyDescent="0.2">
      <c r="A305" s="74" t="s">
        <v>302</v>
      </c>
      <c r="B305" s="75" t="s">
        <v>8</v>
      </c>
      <c r="C305" s="73" t="s">
        <v>318</v>
      </c>
      <c r="D305" s="72">
        <v>42045</v>
      </c>
      <c r="E305" s="31">
        <v>29405.97</v>
      </c>
      <c r="F305" s="117" t="s">
        <v>764</v>
      </c>
      <c r="G305" s="31"/>
      <c r="H305" s="76">
        <f t="shared" si="4"/>
        <v>29405.97</v>
      </c>
      <c r="I305" s="115" t="s">
        <v>762</v>
      </c>
    </row>
    <row r="306" spans="1:9" s="84" customFormat="1" ht="24" x14ac:dyDescent="0.2">
      <c r="A306" s="74" t="s">
        <v>302</v>
      </c>
      <c r="B306" s="75" t="s">
        <v>8</v>
      </c>
      <c r="C306" s="73" t="s">
        <v>317</v>
      </c>
      <c r="D306" s="72">
        <v>42170</v>
      </c>
      <c r="E306" s="31">
        <v>26925</v>
      </c>
      <c r="F306" s="117" t="s">
        <v>764</v>
      </c>
      <c r="G306" s="31">
        <v>26925</v>
      </c>
      <c r="H306" s="76">
        <f t="shared" si="4"/>
        <v>0</v>
      </c>
      <c r="I306" s="115" t="s">
        <v>763</v>
      </c>
    </row>
    <row r="307" spans="1:9" s="84" customFormat="1" ht="24" x14ac:dyDescent="0.2">
      <c r="A307" s="74" t="s">
        <v>302</v>
      </c>
      <c r="B307" s="75" t="s">
        <v>8</v>
      </c>
      <c r="C307" s="73" t="s">
        <v>307</v>
      </c>
      <c r="D307" s="72">
        <v>42634</v>
      </c>
      <c r="E307" s="31">
        <v>43957</v>
      </c>
      <c r="F307" s="117" t="s">
        <v>764</v>
      </c>
      <c r="G307" s="31">
        <v>43957</v>
      </c>
      <c r="H307" s="76">
        <f t="shared" si="4"/>
        <v>0</v>
      </c>
      <c r="I307" s="115" t="s">
        <v>763</v>
      </c>
    </row>
    <row r="308" spans="1:9" s="84" customFormat="1" ht="24" x14ac:dyDescent="0.2">
      <c r="A308" s="74" t="s">
        <v>302</v>
      </c>
      <c r="B308" s="75" t="s">
        <v>8</v>
      </c>
      <c r="C308" s="73" t="s">
        <v>306</v>
      </c>
      <c r="D308" s="72">
        <v>42794</v>
      </c>
      <c r="E308" s="31">
        <v>28840</v>
      </c>
      <c r="F308" s="117" t="s">
        <v>764</v>
      </c>
      <c r="G308" s="31">
        <v>28840</v>
      </c>
      <c r="H308" s="76">
        <f t="shared" si="4"/>
        <v>0</v>
      </c>
      <c r="I308" s="115" t="s">
        <v>763</v>
      </c>
    </row>
    <row r="309" spans="1:9" s="84" customFormat="1" ht="24" x14ac:dyDescent="0.2">
      <c r="A309" s="74" t="s">
        <v>302</v>
      </c>
      <c r="B309" s="75" t="s">
        <v>8</v>
      </c>
      <c r="C309" s="73" t="s">
        <v>305</v>
      </c>
      <c r="D309" s="72">
        <v>42905</v>
      </c>
      <c r="E309" s="31">
        <v>51546</v>
      </c>
      <c r="F309" s="117" t="s">
        <v>764</v>
      </c>
      <c r="G309" s="31">
        <v>51546</v>
      </c>
      <c r="H309" s="76">
        <f t="shared" si="4"/>
        <v>0</v>
      </c>
      <c r="I309" s="115" t="s">
        <v>763</v>
      </c>
    </row>
    <row r="310" spans="1:9" s="84" customFormat="1" ht="24" x14ac:dyDescent="0.2">
      <c r="A310" s="74" t="s">
        <v>302</v>
      </c>
      <c r="B310" s="75" t="s">
        <v>8</v>
      </c>
      <c r="C310" s="73" t="s">
        <v>304</v>
      </c>
      <c r="D310" s="72">
        <v>43024</v>
      </c>
      <c r="E310" s="31">
        <v>38375</v>
      </c>
      <c r="F310" s="117" t="s">
        <v>764</v>
      </c>
      <c r="G310" s="31">
        <v>38375</v>
      </c>
      <c r="H310" s="76">
        <f t="shared" si="4"/>
        <v>0</v>
      </c>
      <c r="I310" s="115" t="s">
        <v>763</v>
      </c>
    </row>
    <row r="311" spans="1:9" s="84" customFormat="1" ht="24" x14ac:dyDescent="0.2">
      <c r="A311" s="74" t="s">
        <v>302</v>
      </c>
      <c r="B311" s="75" t="s">
        <v>8</v>
      </c>
      <c r="C311" s="73" t="s">
        <v>309</v>
      </c>
      <c r="D311" s="72">
        <v>43153</v>
      </c>
      <c r="E311" s="31">
        <v>30340</v>
      </c>
      <c r="F311" s="117" t="s">
        <v>764</v>
      </c>
      <c r="G311" s="31">
        <v>30340</v>
      </c>
      <c r="H311" s="76">
        <f t="shared" si="4"/>
        <v>0</v>
      </c>
      <c r="I311" s="115" t="s">
        <v>763</v>
      </c>
    </row>
    <row r="312" spans="1:9" s="84" customFormat="1" ht="24" x14ac:dyDescent="0.2">
      <c r="A312" s="74" t="s">
        <v>302</v>
      </c>
      <c r="B312" s="75" t="s">
        <v>8</v>
      </c>
      <c r="C312" s="73" t="s">
        <v>308</v>
      </c>
      <c r="D312" s="72">
        <v>42524</v>
      </c>
      <c r="E312" s="31">
        <v>46036</v>
      </c>
      <c r="F312" s="117" t="s">
        <v>764</v>
      </c>
      <c r="G312" s="31">
        <v>46036</v>
      </c>
      <c r="H312" s="76">
        <f t="shared" si="4"/>
        <v>0</v>
      </c>
      <c r="I312" s="115" t="s">
        <v>763</v>
      </c>
    </row>
    <row r="313" spans="1:9" s="84" customFormat="1" ht="12" x14ac:dyDescent="0.2">
      <c r="A313" s="74" t="s">
        <v>302</v>
      </c>
      <c r="B313" s="75" t="s">
        <v>8</v>
      </c>
      <c r="C313" s="73" t="s">
        <v>303</v>
      </c>
      <c r="D313" s="72">
        <v>43297</v>
      </c>
      <c r="E313" s="31">
        <v>28261</v>
      </c>
      <c r="F313" s="117" t="s">
        <v>764</v>
      </c>
      <c r="G313" s="31">
        <v>28261</v>
      </c>
      <c r="H313" s="76">
        <f t="shared" si="4"/>
        <v>0</v>
      </c>
      <c r="I313" s="115" t="s">
        <v>763</v>
      </c>
    </row>
    <row r="314" spans="1:9" s="84" customFormat="1" ht="12" x14ac:dyDescent="0.2">
      <c r="A314" s="74" t="s">
        <v>302</v>
      </c>
      <c r="B314" s="75" t="s">
        <v>8</v>
      </c>
      <c r="C314" s="73" t="s">
        <v>301</v>
      </c>
      <c r="D314" s="72">
        <v>43399</v>
      </c>
      <c r="E314" s="31">
        <v>31725</v>
      </c>
      <c r="F314" s="117" t="s">
        <v>764</v>
      </c>
      <c r="G314" s="31">
        <v>31725</v>
      </c>
      <c r="H314" s="76">
        <f t="shared" si="4"/>
        <v>0</v>
      </c>
      <c r="I314" s="115" t="s">
        <v>763</v>
      </c>
    </row>
    <row r="315" spans="1:9" s="84" customFormat="1" ht="12" x14ac:dyDescent="0.2">
      <c r="A315" s="74" t="s">
        <v>302</v>
      </c>
      <c r="B315" s="75" t="s">
        <v>8</v>
      </c>
      <c r="C315" s="91" t="s">
        <v>315</v>
      </c>
      <c r="D315" s="72">
        <v>43535</v>
      </c>
      <c r="E315" s="31">
        <v>21150</v>
      </c>
      <c r="F315" s="117" t="s">
        <v>764</v>
      </c>
      <c r="G315" s="31">
        <v>21150</v>
      </c>
      <c r="H315" s="76">
        <f t="shared" si="4"/>
        <v>0</v>
      </c>
      <c r="I315" s="115" t="s">
        <v>763</v>
      </c>
    </row>
    <row r="316" spans="1:9" s="84" customFormat="1" ht="12" x14ac:dyDescent="0.2">
      <c r="A316" s="74" t="s">
        <v>302</v>
      </c>
      <c r="B316" s="75" t="s">
        <v>8</v>
      </c>
      <c r="C316" s="91" t="s">
        <v>314</v>
      </c>
      <c r="D316" s="72">
        <v>43668</v>
      </c>
      <c r="E316" s="31">
        <v>21150</v>
      </c>
      <c r="F316" s="117" t="s">
        <v>764</v>
      </c>
      <c r="G316" s="31">
        <v>21150</v>
      </c>
      <c r="H316" s="76">
        <f t="shared" si="4"/>
        <v>0</v>
      </c>
      <c r="I316" s="115" t="s">
        <v>763</v>
      </c>
    </row>
    <row r="317" spans="1:9" s="84" customFormat="1" ht="12" x14ac:dyDescent="0.2">
      <c r="A317" s="74" t="s">
        <v>302</v>
      </c>
      <c r="B317" s="75" t="s">
        <v>8</v>
      </c>
      <c r="C317" s="91" t="s">
        <v>313</v>
      </c>
      <c r="D317" s="72">
        <v>43770</v>
      </c>
      <c r="E317" s="31">
        <v>21910</v>
      </c>
      <c r="F317" s="117" t="s">
        <v>764</v>
      </c>
      <c r="G317" s="31">
        <v>21910</v>
      </c>
      <c r="H317" s="76">
        <f t="shared" si="4"/>
        <v>0</v>
      </c>
      <c r="I317" s="115" t="s">
        <v>763</v>
      </c>
    </row>
    <row r="318" spans="1:9" s="84" customFormat="1" ht="12" x14ac:dyDescent="0.2">
      <c r="A318" s="74" t="s">
        <v>302</v>
      </c>
      <c r="B318" s="75" t="s">
        <v>8</v>
      </c>
      <c r="C318" s="73" t="s">
        <v>319</v>
      </c>
      <c r="D318" s="72">
        <v>43983</v>
      </c>
      <c r="E318" s="31">
        <v>11975</v>
      </c>
      <c r="F318" s="117" t="s">
        <v>764</v>
      </c>
      <c r="G318" s="31">
        <v>11975</v>
      </c>
      <c r="H318" s="76">
        <f t="shared" si="4"/>
        <v>0</v>
      </c>
      <c r="I318" s="115" t="s">
        <v>763</v>
      </c>
    </row>
    <row r="319" spans="1:9" s="84" customFormat="1" ht="12" x14ac:dyDescent="0.2">
      <c r="A319" s="74" t="s">
        <v>302</v>
      </c>
      <c r="B319" s="75" t="s">
        <v>8</v>
      </c>
      <c r="C319" s="91" t="s">
        <v>320</v>
      </c>
      <c r="D319" s="72">
        <v>44021</v>
      </c>
      <c r="E319" s="31">
        <v>8941.5</v>
      </c>
      <c r="F319" s="117" t="s">
        <v>764</v>
      </c>
      <c r="G319" s="31">
        <v>8941.5</v>
      </c>
      <c r="H319" s="76">
        <f t="shared" si="4"/>
        <v>0</v>
      </c>
      <c r="I319" s="115" t="s">
        <v>763</v>
      </c>
    </row>
    <row r="320" spans="1:9" s="84" customFormat="1" ht="12" x14ac:dyDescent="0.2">
      <c r="A320" s="74" t="s">
        <v>302</v>
      </c>
      <c r="B320" s="75" t="s">
        <v>8</v>
      </c>
      <c r="C320" s="95" t="s">
        <v>321</v>
      </c>
      <c r="D320" s="94">
        <v>44166</v>
      </c>
      <c r="E320" s="32">
        <v>734493.31</v>
      </c>
      <c r="F320" s="117" t="s">
        <v>764</v>
      </c>
      <c r="G320" s="32"/>
      <c r="H320" s="76">
        <f t="shared" si="4"/>
        <v>734493.31</v>
      </c>
      <c r="I320" s="115" t="s">
        <v>762</v>
      </c>
    </row>
    <row r="321" spans="1:9" s="84" customFormat="1" ht="12" x14ac:dyDescent="0.2">
      <c r="A321" s="74" t="s">
        <v>302</v>
      </c>
      <c r="B321" s="75" t="s">
        <v>8</v>
      </c>
      <c r="C321" s="95" t="s">
        <v>322</v>
      </c>
      <c r="D321" s="94">
        <v>44167</v>
      </c>
      <c r="E321" s="32">
        <v>62786.68</v>
      </c>
      <c r="F321" s="117" t="s">
        <v>764</v>
      </c>
      <c r="G321" s="32"/>
      <c r="H321" s="76">
        <f t="shared" si="4"/>
        <v>62786.68</v>
      </c>
      <c r="I321" s="115" t="s">
        <v>762</v>
      </c>
    </row>
    <row r="322" spans="1:9" s="84" customFormat="1" ht="12" x14ac:dyDescent="0.2">
      <c r="A322" s="74" t="s">
        <v>302</v>
      </c>
      <c r="B322" s="75" t="s">
        <v>8</v>
      </c>
      <c r="C322" s="95" t="s">
        <v>326</v>
      </c>
      <c r="D322" s="94">
        <v>44348</v>
      </c>
      <c r="E322" s="32">
        <v>21666.67</v>
      </c>
      <c r="F322" s="117" t="s">
        <v>764</v>
      </c>
      <c r="G322" s="32"/>
      <c r="H322" s="76">
        <f t="shared" si="4"/>
        <v>21666.67</v>
      </c>
      <c r="I322" s="115" t="s">
        <v>749</v>
      </c>
    </row>
    <row r="323" spans="1:9" s="84" customFormat="1" ht="12" x14ac:dyDescent="0.2">
      <c r="A323" s="74" t="s">
        <v>302</v>
      </c>
      <c r="B323" s="75" t="s">
        <v>8</v>
      </c>
      <c r="C323" s="91" t="s">
        <v>323</v>
      </c>
      <c r="D323" s="94">
        <v>44317</v>
      </c>
      <c r="E323" s="32">
        <v>653856</v>
      </c>
      <c r="F323" s="117" t="s">
        <v>764</v>
      </c>
      <c r="G323" s="32"/>
      <c r="H323" s="76">
        <f t="shared" si="4"/>
        <v>653856</v>
      </c>
      <c r="I323" s="115" t="s">
        <v>749</v>
      </c>
    </row>
    <row r="324" spans="1:9" s="84" customFormat="1" ht="12" x14ac:dyDescent="0.2">
      <c r="A324" s="74" t="s">
        <v>302</v>
      </c>
      <c r="B324" s="75" t="s">
        <v>8</v>
      </c>
      <c r="C324" s="95" t="s">
        <v>324</v>
      </c>
      <c r="D324" s="94">
        <v>44317</v>
      </c>
      <c r="E324" s="32">
        <v>496930.56</v>
      </c>
      <c r="F324" s="117" t="s">
        <v>764</v>
      </c>
      <c r="G324" s="32"/>
      <c r="H324" s="76">
        <f t="shared" si="4"/>
        <v>496930.56</v>
      </c>
      <c r="I324" s="115" t="s">
        <v>749</v>
      </c>
    </row>
    <row r="325" spans="1:9" s="84" customFormat="1" ht="12" x14ac:dyDescent="0.2">
      <c r="A325" s="74" t="s">
        <v>302</v>
      </c>
      <c r="B325" s="75" t="s">
        <v>8</v>
      </c>
      <c r="C325" s="95" t="s">
        <v>325</v>
      </c>
      <c r="D325" s="94">
        <v>44317</v>
      </c>
      <c r="E325" s="32">
        <v>248465.28</v>
      </c>
      <c r="F325" s="117" t="s">
        <v>764</v>
      </c>
      <c r="G325" s="32"/>
      <c r="H325" s="76">
        <f t="shared" si="4"/>
        <v>248465.28</v>
      </c>
      <c r="I325" s="115" t="s">
        <v>749</v>
      </c>
    </row>
    <row r="326" spans="1:9" s="84" customFormat="1" ht="12" x14ac:dyDescent="0.2">
      <c r="A326" s="74" t="s">
        <v>302</v>
      </c>
      <c r="B326" s="75" t="s">
        <v>8</v>
      </c>
      <c r="C326" s="95" t="s">
        <v>327</v>
      </c>
      <c r="D326" s="94">
        <v>44348</v>
      </c>
      <c r="E326" s="32">
        <v>85771</v>
      </c>
      <c r="F326" s="117" t="s">
        <v>764</v>
      </c>
      <c r="G326" s="32"/>
      <c r="H326" s="76">
        <f t="shared" si="4"/>
        <v>85771</v>
      </c>
      <c r="I326" s="115" t="s">
        <v>749</v>
      </c>
    </row>
    <row r="327" spans="1:9" s="84" customFormat="1" ht="24" x14ac:dyDescent="0.2">
      <c r="A327" s="89" t="s">
        <v>331</v>
      </c>
      <c r="B327" s="75" t="s">
        <v>8</v>
      </c>
      <c r="C327" s="87" t="s">
        <v>330</v>
      </c>
      <c r="D327" s="85">
        <v>44348</v>
      </c>
      <c r="E327" s="27">
        <v>100000</v>
      </c>
      <c r="F327" s="117" t="s">
        <v>764</v>
      </c>
      <c r="G327" s="27"/>
      <c r="H327" s="76">
        <f t="shared" si="4"/>
        <v>100000</v>
      </c>
      <c r="I327" s="115" t="s">
        <v>749</v>
      </c>
    </row>
    <row r="328" spans="1:9" s="84" customFormat="1" ht="12.75" customHeight="1" x14ac:dyDescent="0.2">
      <c r="A328" s="89" t="s">
        <v>329</v>
      </c>
      <c r="B328" s="75" t="s">
        <v>8</v>
      </c>
      <c r="C328" s="87" t="s">
        <v>328</v>
      </c>
      <c r="D328" s="85">
        <v>43305</v>
      </c>
      <c r="E328" s="27">
        <v>205200</v>
      </c>
      <c r="F328" s="117" t="s">
        <v>764</v>
      </c>
      <c r="G328" s="27"/>
      <c r="H328" s="76">
        <f t="shared" si="4"/>
        <v>205200</v>
      </c>
      <c r="I328" s="115" t="s">
        <v>762</v>
      </c>
    </row>
    <row r="329" spans="1:9" s="84" customFormat="1" ht="12" x14ac:dyDescent="0.2">
      <c r="A329" s="89" t="s">
        <v>340</v>
      </c>
      <c r="B329" s="75" t="s">
        <v>8</v>
      </c>
      <c r="C329" s="73">
        <v>1</v>
      </c>
      <c r="D329" s="72">
        <v>43282</v>
      </c>
      <c r="E329" s="23">
        <v>48240</v>
      </c>
      <c r="F329" s="117" t="s">
        <v>764</v>
      </c>
      <c r="G329" s="23"/>
      <c r="H329" s="76">
        <f t="shared" si="4"/>
        <v>48240</v>
      </c>
      <c r="I329" s="115" t="s">
        <v>762</v>
      </c>
    </row>
    <row r="330" spans="1:9" s="84" customFormat="1" ht="12" x14ac:dyDescent="0.2">
      <c r="A330" s="89" t="s">
        <v>340</v>
      </c>
      <c r="B330" s="75" t="s">
        <v>8</v>
      </c>
      <c r="C330" s="73">
        <v>196709</v>
      </c>
      <c r="D330" s="72">
        <v>43983</v>
      </c>
      <c r="E330" s="23">
        <v>79890</v>
      </c>
      <c r="F330" s="117" t="s">
        <v>764</v>
      </c>
      <c r="G330" s="23"/>
      <c r="H330" s="76">
        <f t="shared" si="4"/>
        <v>79890</v>
      </c>
      <c r="I330" s="115" t="s">
        <v>762</v>
      </c>
    </row>
    <row r="331" spans="1:9" s="84" customFormat="1" ht="12" x14ac:dyDescent="0.2">
      <c r="A331" s="89" t="s">
        <v>340</v>
      </c>
      <c r="B331" s="75" t="s">
        <v>8</v>
      </c>
      <c r="C331" s="73">
        <v>250019</v>
      </c>
      <c r="D331" s="72">
        <v>43282</v>
      </c>
      <c r="E331" s="23">
        <v>79275</v>
      </c>
      <c r="F331" s="117" t="s">
        <v>764</v>
      </c>
      <c r="G331" s="23"/>
      <c r="H331" s="76">
        <f t="shared" si="4"/>
        <v>79275</v>
      </c>
      <c r="I331" s="115" t="s">
        <v>762</v>
      </c>
    </row>
    <row r="332" spans="1:9" s="84" customFormat="1" ht="12" x14ac:dyDescent="0.2">
      <c r="A332" s="89" t="s">
        <v>340</v>
      </c>
      <c r="B332" s="75" t="s">
        <v>8</v>
      </c>
      <c r="C332" s="73">
        <v>303528</v>
      </c>
      <c r="D332" s="72">
        <v>43983</v>
      </c>
      <c r="E332" s="23">
        <v>8400</v>
      </c>
      <c r="F332" s="117" t="s">
        <v>764</v>
      </c>
      <c r="G332" s="23"/>
      <c r="H332" s="76">
        <f t="shared" si="4"/>
        <v>8400</v>
      </c>
      <c r="I332" s="115" t="s">
        <v>762</v>
      </c>
    </row>
    <row r="333" spans="1:9" s="84" customFormat="1" ht="12" x14ac:dyDescent="0.2">
      <c r="A333" s="89" t="s">
        <v>340</v>
      </c>
      <c r="B333" s="75" t="s">
        <v>8</v>
      </c>
      <c r="C333" s="73">
        <v>303530</v>
      </c>
      <c r="D333" s="72">
        <v>43983</v>
      </c>
      <c r="E333" s="23">
        <v>6360</v>
      </c>
      <c r="F333" s="117" t="s">
        <v>764</v>
      </c>
      <c r="G333" s="23"/>
      <c r="H333" s="76">
        <f t="shared" ref="H333:H396" si="5">+E333-G333</f>
        <v>6360</v>
      </c>
      <c r="I333" s="115" t="s">
        <v>762</v>
      </c>
    </row>
    <row r="334" spans="1:9" s="84" customFormat="1" ht="12" x14ac:dyDescent="0.2">
      <c r="A334" s="89" t="s">
        <v>340</v>
      </c>
      <c r="B334" s="75" t="s">
        <v>8</v>
      </c>
      <c r="C334" s="73">
        <v>303531</v>
      </c>
      <c r="D334" s="72">
        <v>43983</v>
      </c>
      <c r="E334" s="23">
        <v>4980</v>
      </c>
      <c r="F334" s="117" t="s">
        <v>764</v>
      </c>
      <c r="G334" s="23"/>
      <c r="H334" s="76">
        <f t="shared" si="5"/>
        <v>4980</v>
      </c>
      <c r="I334" s="115" t="s">
        <v>762</v>
      </c>
    </row>
    <row r="335" spans="1:9" s="84" customFormat="1" ht="12" x14ac:dyDescent="0.2">
      <c r="A335" s="89" t="s">
        <v>340</v>
      </c>
      <c r="B335" s="75" t="s">
        <v>8</v>
      </c>
      <c r="C335" s="73">
        <v>303532</v>
      </c>
      <c r="D335" s="72">
        <v>43983</v>
      </c>
      <c r="E335" s="23">
        <v>13140</v>
      </c>
      <c r="F335" s="117" t="s">
        <v>764</v>
      </c>
      <c r="G335" s="23"/>
      <c r="H335" s="76">
        <f t="shared" si="5"/>
        <v>13140</v>
      </c>
      <c r="I335" s="115" t="s">
        <v>762</v>
      </c>
    </row>
    <row r="336" spans="1:9" s="84" customFormat="1" ht="12" x14ac:dyDescent="0.2">
      <c r="A336" s="89" t="s">
        <v>340</v>
      </c>
      <c r="B336" s="75" t="s">
        <v>8</v>
      </c>
      <c r="C336" s="73">
        <v>303534</v>
      </c>
      <c r="D336" s="72">
        <v>43983</v>
      </c>
      <c r="E336" s="23">
        <v>5680</v>
      </c>
      <c r="F336" s="117" t="s">
        <v>764</v>
      </c>
      <c r="G336" s="23"/>
      <c r="H336" s="76">
        <f t="shared" si="5"/>
        <v>5680</v>
      </c>
      <c r="I336" s="115" t="s">
        <v>762</v>
      </c>
    </row>
    <row r="337" spans="1:9" s="84" customFormat="1" ht="12" x14ac:dyDescent="0.2">
      <c r="A337" s="89" t="s">
        <v>340</v>
      </c>
      <c r="B337" s="75" t="s">
        <v>8</v>
      </c>
      <c r="C337" s="73">
        <v>303535</v>
      </c>
      <c r="D337" s="72">
        <v>43983</v>
      </c>
      <c r="E337" s="23">
        <v>6580</v>
      </c>
      <c r="F337" s="117" t="s">
        <v>764</v>
      </c>
      <c r="G337" s="23"/>
      <c r="H337" s="76">
        <f t="shared" si="5"/>
        <v>6580</v>
      </c>
      <c r="I337" s="115" t="s">
        <v>762</v>
      </c>
    </row>
    <row r="338" spans="1:9" s="84" customFormat="1" ht="12" x14ac:dyDescent="0.2">
      <c r="A338" s="89" t="s">
        <v>340</v>
      </c>
      <c r="B338" s="75" t="s">
        <v>8</v>
      </c>
      <c r="C338" s="73">
        <v>303536</v>
      </c>
      <c r="D338" s="72">
        <v>43983</v>
      </c>
      <c r="E338" s="23">
        <v>6580</v>
      </c>
      <c r="F338" s="117" t="s">
        <v>764</v>
      </c>
      <c r="G338" s="23"/>
      <c r="H338" s="76">
        <f t="shared" si="5"/>
        <v>6580</v>
      </c>
      <c r="I338" s="115" t="s">
        <v>762</v>
      </c>
    </row>
    <row r="339" spans="1:9" s="84" customFormat="1" ht="12" x14ac:dyDescent="0.2">
      <c r="A339" s="89" t="s">
        <v>340</v>
      </c>
      <c r="B339" s="75" t="s">
        <v>8</v>
      </c>
      <c r="C339" s="73">
        <v>303537</v>
      </c>
      <c r="D339" s="72">
        <v>43983</v>
      </c>
      <c r="E339" s="23">
        <v>33880</v>
      </c>
      <c r="F339" s="117" t="s">
        <v>764</v>
      </c>
      <c r="G339" s="23"/>
      <c r="H339" s="76">
        <f t="shared" si="5"/>
        <v>33880</v>
      </c>
      <c r="I339" s="115" t="s">
        <v>762</v>
      </c>
    </row>
    <row r="340" spans="1:9" s="84" customFormat="1" ht="12" x14ac:dyDescent="0.2">
      <c r="A340" s="89" t="s">
        <v>340</v>
      </c>
      <c r="B340" s="75" t="s">
        <v>8</v>
      </c>
      <c r="C340" s="73">
        <v>2619243</v>
      </c>
      <c r="D340" s="72">
        <v>43282</v>
      </c>
      <c r="E340" s="23">
        <v>300050.65999999997</v>
      </c>
      <c r="F340" s="117" t="s">
        <v>764</v>
      </c>
      <c r="G340" s="23"/>
      <c r="H340" s="76">
        <f t="shared" si="5"/>
        <v>300050.65999999997</v>
      </c>
      <c r="I340" s="115" t="s">
        <v>762</v>
      </c>
    </row>
    <row r="341" spans="1:9" s="84" customFormat="1" ht="12" x14ac:dyDescent="0.2">
      <c r="A341" s="89" t="s">
        <v>340</v>
      </c>
      <c r="B341" s="75" t="s">
        <v>8</v>
      </c>
      <c r="C341" s="73">
        <v>3181470</v>
      </c>
      <c r="D341" s="72">
        <v>43983</v>
      </c>
      <c r="E341" s="23">
        <v>5262865.99</v>
      </c>
      <c r="F341" s="117" t="s">
        <v>764</v>
      </c>
      <c r="G341" s="23"/>
      <c r="H341" s="76">
        <f t="shared" si="5"/>
        <v>5262865.99</v>
      </c>
      <c r="I341" s="115" t="s">
        <v>762</v>
      </c>
    </row>
    <row r="342" spans="1:9" s="84" customFormat="1" ht="24" x14ac:dyDescent="0.2">
      <c r="A342" s="89" t="s">
        <v>340</v>
      </c>
      <c r="B342" s="75" t="s">
        <v>8</v>
      </c>
      <c r="C342" s="73" t="s">
        <v>659</v>
      </c>
      <c r="D342" s="72">
        <v>44378</v>
      </c>
      <c r="E342" s="23">
        <v>13860</v>
      </c>
      <c r="F342" s="117" t="s">
        <v>764</v>
      </c>
      <c r="G342" s="23"/>
      <c r="H342" s="76">
        <f t="shared" si="5"/>
        <v>13860</v>
      </c>
      <c r="I342" s="115" t="s">
        <v>749</v>
      </c>
    </row>
    <row r="343" spans="1:9" s="84" customFormat="1" ht="24" x14ac:dyDescent="0.2">
      <c r="A343" s="89" t="s">
        <v>340</v>
      </c>
      <c r="B343" s="75" t="s">
        <v>8</v>
      </c>
      <c r="C343" s="73" t="s">
        <v>658</v>
      </c>
      <c r="D343" s="72">
        <v>44378</v>
      </c>
      <c r="E343" s="23">
        <v>13860</v>
      </c>
      <c r="F343" s="117" t="s">
        <v>764</v>
      </c>
      <c r="G343" s="23"/>
      <c r="H343" s="76">
        <f t="shared" si="5"/>
        <v>13860</v>
      </c>
      <c r="I343" s="115" t="s">
        <v>749</v>
      </c>
    </row>
    <row r="344" spans="1:9" s="84" customFormat="1" ht="24" x14ac:dyDescent="0.2">
      <c r="A344" s="89" t="s">
        <v>340</v>
      </c>
      <c r="B344" s="75" t="s">
        <v>8</v>
      </c>
      <c r="C344" s="73" t="s">
        <v>660</v>
      </c>
      <c r="D344" s="72">
        <v>44378</v>
      </c>
      <c r="E344" s="23">
        <v>21980</v>
      </c>
      <c r="F344" s="117" t="s">
        <v>764</v>
      </c>
      <c r="G344" s="23"/>
      <c r="H344" s="76">
        <f t="shared" si="5"/>
        <v>21980</v>
      </c>
      <c r="I344" s="115" t="s">
        <v>749</v>
      </c>
    </row>
    <row r="345" spans="1:9" s="84" customFormat="1" ht="24" x14ac:dyDescent="0.2">
      <c r="A345" s="89" t="s">
        <v>340</v>
      </c>
      <c r="B345" s="75" t="s">
        <v>8</v>
      </c>
      <c r="C345" s="73" t="s">
        <v>662</v>
      </c>
      <c r="D345" s="72">
        <v>44378</v>
      </c>
      <c r="E345" s="23">
        <v>21550</v>
      </c>
      <c r="F345" s="117" t="s">
        <v>764</v>
      </c>
      <c r="G345" s="23"/>
      <c r="H345" s="76">
        <f t="shared" si="5"/>
        <v>21550</v>
      </c>
      <c r="I345" s="115" t="s">
        <v>749</v>
      </c>
    </row>
    <row r="346" spans="1:9" s="84" customFormat="1" ht="24" x14ac:dyDescent="0.2">
      <c r="A346" s="89" t="s">
        <v>340</v>
      </c>
      <c r="B346" s="75" t="s">
        <v>8</v>
      </c>
      <c r="C346" s="73" t="s">
        <v>661</v>
      </c>
      <c r="D346" s="72">
        <v>44378</v>
      </c>
      <c r="E346" s="23">
        <v>20770</v>
      </c>
      <c r="F346" s="117" t="s">
        <v>764</v>
      </c>
      <c r="G346" s="23"/>
      <c r="H346" s="76">
        <f t="shared" si="5"/>
        <v>20770</v>
      </c>
      <c r="I346" s="115" t="s">
        <v>749</v>
      </c>
    </row>
    <row r="347" spans="1:9" s="84" customFormat="1" ht="24" x14ac:dyDescent="0.2">
      <c r="A347" s="89" t="s">
        <v>340</v>
      </c>
      <c r="B347" s="75" t="s">
        <v>8</v>
      </c>
      <c r="C347" s="91" t="s">
        <v>389</v>
      </c>
      <c r="D347" s="72">
        <v>44256</v>
      </c>
      <c r="E347" s="23">
        <v>557820</v>
      </c>
      <c r="F347" s="117" t="s">
        <v>764</v>
      </c>
      <c r="G347" s="23">
        <v>557820</v>
      </c>
      <c r="H347" s="76">
        <f t="shared" si="5"/>
        <v>0</v>
      </c>
      <c r="I347" s="115" t="s">
        <v>763</v>
      </c>
    </row>
    <row r="348" spans="1:9" s="84" customFormat="1" ht="24" x14ac:dyDescent="0.2">
      <c r="A348" s="89" t="s">
        <v>340</v>
      </c>
      <c r="B348" s="75" t="s">
        <v>8</v>
      </c>
      <c r="C348" s="73" t="s">
        <v>390</v>
      </c>
      <c r="D348" s="72">
        <v>44256</v>
      </c>
      <c r="E348" s="23">
        <v>686080</v>
      </c>
      <c r="F348" s="117" t="s">
        <v>764</v>
      </c>
      <c r="G348" s="23"/>
      <c r="H348" s="76">
        <f t="shared" si="5"/>
        <v>686080</v>
      </c>
      <c r="I348" s="115" t="s">
        <v>749</v>
      </c>
    </row>
    <row r="349" spans="1:9" s="84" customFormat="1" ht="24" x14ac:dyDescent="0.2">
      <c r="A349" s="89" t="s">
        <v>340</v>
      </c>
      <c r="B349" s="75" t="s">
        <v>8</v>
      </c>
      <c r="C349" s="73" t="s">
        <v>351</v>
      </c>
      <c r="D349" s="72">
        <v>44193</v>
      </c>
      <c r="E349" s="23">
        <v>1885570</v>
      </c>
      <c r="F349" s="117" t="s">
        <v>764</v>
      </c>
      <c r="G349" s="23"/>
      <c r="H349" s="76">
        <f t="shared" si="5"/>
        <v>1885570</v>
      </c>
      <c r="I349" s="115" t="s">
        <v>762</v>
      </c>
    </row>
    <row r="350" spans="1:9" s="84" customFormat="1" ht="24" x14ac:dyDescent="0.2">
      <c r="A350" s="89" t="s">
        <v>340</v>
      </c>
      <c r="B350" s="75" t="s">
        <v>8</v>
      </c>
      <c r="C350" s="73" t="s">
        <v>664</v>
      </c>
      <c r="D350" s="72">
        <v>44378</v>
      </c>
      <c r="E350" s="23">
        <v>4621190</v>
      </c>
      <c r="F350" s="117" t="s">
        <v>764</v>
      </c>
      <c r="G350" s="23"/>
      <c r="H350" s="76">
        <f t="shared" si="5"/>
        <v>4621190</v>
      </c>
      <c r="I350" s="115" t="s">
        <v>749</v>
      </c>
    </row>
    <row r="351" spans="1:9" s="84" customFormat="1" ht="24" x14ac:dyDescent="0.2">
      <c r="A351" s="89" t="s">
        <v>340</v>
      </c>
      <c r="B351" s="75" t="s">
        <v>8</v>
      </c>
      <c r="C351" s="73" t="s">
        <v>663</v>
      </c>
      <c r="D351" s="72">
        <v>44378</v>
      </c>
      <c r="E351" s="23">
        <v>6147075</v>
      </c>
      <c r="F351" s="117" t="s">
        <v>764</v>
      </c>
      <c r="G351" s="23"/>
      <c r="H351" s="76">
        <f t="shared" si="5"/>
        <v>6147075</v>
      </c>
      <c r="I351" s="115" t="s">
        <v>749</v>
      </c>
    </row>
    <row r="352" spans="1:9" s="84" customFormat="1" ht="24" x14ac:dyDescent="0.2">
      <c r="A352" s="89" t="s">
        <v>340</v>
      </c>
      <c r="B352" s="75" t="s">
        <v>8</v>
      </c>
      <c r="C352" s="73" t="s">
        <v>346</v>
      </c>
      <c r="D352" s="72">
        <v>43983</v>
      </c>
      <c r="E352" s="23">
        <v>6167214.4299999997</v>
      </c>
      <c r="F352" s="117" t="s">
        <v>764</v>
      </c>
      <c r="G352" s="23"/>
      <c r="H352" s="76">
        <f t="shared" si="5"/>
        <v>6167214.4299999997</v>
      </c>
      <c r="I352" s="115" t="s">
        <v>762</v>
      </c>
    </row>
    <row r="353" spans="1:9" s="84" customFormat="1" ht="24" x14ac:dyDescent="0.2">
      <c r="A353" s="89" t="s">
        <v>340</v>
      </c>
      <c r="B353" s="75" t="s">
        <v>8</v>
      </c>
      <c r="C353" s="73" t="s">
        <v>665</v>
      </c>
      <c r="D353" s="72">
        <v>44378</v>
      </c>
      <c r="E353" s="23">
        <v>147322</v>
      </c>
      <c r="F353" s="117" t="s">
        <v>764</v>
      </c>
      <c r="G353" s="23"/>
      <c r="H353" s="76">
        <f t="shared" si="5"/>
        <v>147322</v>
      </c>
      <c r="I353" s="115" t="s">
        <v>749</v>
      </c>
    </row>
    <row r="354" spans="1:9" s="84" customFormat="1" ht="24" x14ac:dyDescent="0.2">
      <c r="A354" s="89" t="s">
        <v>340</v>
      </c>
      <c r="B354" s="75" t="s">
        <v>8</v>
      </c>
      <c r="C354" s="73" t="s">
        <v>666</v>
      </c>
      <c r="D354" s="72">
        <v>44378</v>
      </c>
      <c r="E354" s="23">
        <v>113235</v>
      </c>
      <c r="F354" s="117" t="s">
        <v>764</v>
      </c>
      <c r="G354" s="23"/>
      <c r="H354" s="76">
        <f t="shared" si="5"/>
        <v>113235</v>
      </c>
      <c r="I354" s="115" t="s">
        <v>749</v>
      </c>
    </row>
    <row r="355" spans="1:9" s="84" customFormat="1" ht="24" x14ac:dyDescent="0.2">
      <c r="A355" s="89" t="s">
        <v>340</v>
      </c>
      <c r="B355" s="75" t="s">
        <v>8</v>
      </c>
      <c r="C355" s="73" t="s">
        <v>347</v>
      </c>
      <c r="D355" s="72">
        <v>43983</v>
      </c>
      <c r="E355" s="23">
        <v>49370</v>
      </c>
      <c r="F355" s="117" t="s">
        <v>764</v>
      </c>
      <c r="G355" s="23"/>
      <c r="H355" s="76">
        <f t="shared" si="5"/>
        <v>49370</v>
      </c>
      <c r="I355" s="115" t="s">
        <v>762</v>
      </c>
    </row>
    <row r="356" spans="1:9" s="84" customFormat="1" ht="24" x14ac:dyDescent="0.2">
      <c r="A356" s="89" t="s">
        <v>340</v>
      </c>
      <c r="B356" s="75" t="s">
        <v>8</v>
      </c>
      <c r="C356" s="73" t="s">
        <v>348</v>
      </c>
      <c r="D356" s="72">
        <v>43983</v>
      </c>
      <c r="E356" s="23">
        <v>42650</v>
      </c>
      <c r="F356" s="117" t="s">
        <v>764</v>
      </c>
      <c r="G356" s="23"/>
      <c r="H356" s="76">
        <f t="shared" si="5"/>
        <v>42650</v>
      </c>
      <c r="I356" s="115" t="s">
        <v>762</v>
      </c>
    </row>
    <row r="357" spans="1:9" s="84" customFormat="1" ht="24" x14ac:dyDescent="0.2">
      <c r="A357" s="89" t="s">
        <v>340</v>
      </c>
      <c r="B357" s="75" t="s">
        <v>8</v>
      </c>
      <c r="C357" s="73" t="s">
        <v>349</v>
      </c>
      <c r="D357" s="72">
        <v>43983</v>
      </c>
      <c r="E357" s="23">
        <v>256696.26</v>
      </c>
      <c r="F357" s="117" t="s">
        <v>764</v>
      </c>
      <c r="G357" s="23"/>
      <c r="H357" s="76">
        <f t="shared" si="5"/>
        <v>256696.26</v>
      </c>
      <c r="I357" s="115" t="s">
        <v>762</v>
      </c>
    </row>
    <row r="358" spans="1:9" s="84" customFormat="1" ht="24" x14ac:dyDescent="0.2">
      <c r="A358" s="89" t="s">
        <v>340</v>
      </c>
      <c r="B358" s="75" t="s">
        <v>8</v>
      </c>
      <c r="C358" s="73" t="s">
        <v>350</v>
      </c>
      <c r="D358" s="72">
        <v>43983</v>
      </c>
      <c r="E358" s="23">
        <v>45600</v>
      </c>
      <c r="F358" s="117" t="s">
        <v>764</v>
      </c>
      <c r="G358" s="23"/>
      <c r="H358" s="76">
        <f t="shared" si="5"/>
        <v>45600</v>
      </c>
      <c r="I358" s="115" t="s">
        <v>762</v>
      </c>
    </row>
    <row r="359" spans="1:9" s="84" customFormat="1" ht="12" x14ac:dyDescent="0.2">
      <c r="A359" s="89" t="s">
        <v>340</v>
      </c>
      <c r="B359" s="75" t="s">
        <v>8</v>
      </c>
      <c r="C359" s="73" t="s">
        <v>352</v>
      </c>
      <c r="D359" s="72">
        <v>43983</v>
      </c>
      <c r="E359" s="23">
        <v>153794.25</v>
      </c>
      <c r="F359" s="117" t="s">
        <v>764</v>
      </c>
      <c r="G359" s="23"/>
      <c r="H359" s="76">
        <f t="shared" si="5"/>
        <v>153794.25</v>
      </c>
      <c r="I359" s="115" t="s">
        <v>762</v>
      </c>
    </row>
    <row r="360" spans="1:9" s="84" customFormat="1" ht="12" x14ac:dyDescent="0.2">
      <c r="A360" s="89" t="s">
        <v>340</v>
      </c>
      <c r="B360" s="75" t="s">
        <v>8</v>
      </c>
      <c r="C360" s="73" t="s">
        <v>353</v>
      </c>
      <c r="D360" s="72">
        <v>43983</v>
      </c>
      <c r="E360" s="23">
        <v>373723.68</v>
      </c>
      <c r="F360" s="117" t="s">
        <v>764</v>
      </c>
      <c r="G360" s="23"/>
      <c r="H360" s="76">
        <f t="shared" si="5"/>
        <v>373723.68</v>
      </c>
      <c r="I360" s="115" t="s">
        <v>762</v>
      </c>
    </row>
    <row r="361" spans="1:9" s="84" customFormat="1" ht="12" x14ac:dyDescent="0.2">
      <c r="A361" s="89" t="s">
        <v>340</v>
      </c>
      <c r="B361" s="75" t="s">
        <v>8</v>
      </c>
      <c r="C361" s="73" t="s">
        <v>354</v>
      </c>
      <c r="D361" s="72">
        <v>43983</v>
      </c>
      <c r="E361" s="23">
        <v>50390</v>
      </c>
      <c r="F361" s="117" t="s">
        <v>764</v>
      </c>
      <c r="G361" s="23"/>
      <c r="H361" s="76">
        <f t="shared" si="5"/>
        <v>50390</v>
      </c>
      <c r="I361" s="115" t="s">
        <v>762</v>
      </c>
    </row>
    <row r="362" spans="1:9" s="84" customFormat="1" ht="12" x14ac:dyDescent="0.2">
      <c r="A362" s="89" t="s">
        <v>340</v>
      </c>
      <c r="B362" s="75" t="s">
        <v>8</v>
      </c>
      <c r="C362" s="73" t="s">
        <v>341</v>
      </c>
      <c r="D362" s="72">
        <v>43507</v>
      </c>
      <c r="E362" s="23">
        <v>64125</v>
      </c>
      <c r="F362" s="117" t="s">
        <v>764</v>
      </c>
      <c r="G362" s="23"/>
      <c r="H362" s="76">
        <f t="shared" si="5"/>
        <v>64125</v>
      </c>
      <c r="I362" s="115" t="s">
        <v>762</v>
      </c>
    </row>
    <row r="363" spans="1:9" s="84" customFormat="1" ht="12" x14ac:dyDescent="0.2">
      <c r="A363" s="89" t="s">
        <v>340</v>
      </c>
      <c r="B363" s="75" t="s">
        <v>8</v>
      </c>
      <c r="C363" s="73" t="s">
        <v>355</v>
      </c>
      <c r="D363" s="72">
        <v>43983</v>
      </c>
      <c r="E363" s="23">
        <v>53675</v>
      </c>
      <c r="F363" s="117" t="s">
        <v>764</v>
      </c>
      <c r="G363" s="23"/>
      <c r="H363" s="76">
        <f t="shared" si="5"/>
        <v>53675</v>
      </c>
      <c r="I363" s="115" t="s">
        <v>762</v>
      </c>
    </row>
    <row r="364" spans="1:9" s="84" customFormat="1" ht="12" x14ac:dyDescent="0.2">
      <c r="A364" s="89" t="s">
        <v>340</v>
      </c>
      <c r="B364" s="75" t="s">
        <v>8</v>
      </c>
      <c r="C364" s="73" t="s">
        <v>356</v>
      </c>
      <c r="D364" s="72">
        <v>43983</v>
      </c>
      <c r="E364" s="23">
        <v>50275</v>
      </c>
      <c r="F364" s="117" t="s">
        <v>764</v>
      </c>
      <c r="G364" s="23"/>
      <c r="H364" s="76">
        <f t="shared" si="5"/>
        <v>50275</v>
      </c>
      <c r="I364" s="115" t="s">
        <v>762</v>
      </c>
    </row>
    <row r="365" spans="1:9" s="84" customFormat="1" ht="12" x14ac:dyDescent="0.2">
      <c r="A365" s="89" t="s">
        <v>340</v>
      </c>
      <c r="B365" s="75" t="s">
        <v>8</v>
      </c>
      <c r="C365" s="73" t="s">
        <v>357</v>
      </c>
      <c r="D365" s="72">
        <v>43983</v>
      </c>
      <c r="E365" s="23">
        <v>1875690</v>
      </c>
      <c r="F365" s="117" t="s">
        <v>764</v>
      </c>
      <c r="G365" s="23"/>
      <c r="H365" s="76">
        <f t="shared" si="5"/>
        <v>1875690</v>
      </c>
      <c r="I365" s="115" t="s">
        <v>762</v>
      </c>
    </row>
    <row r="366" spans="1:9" s="84" customFormat="1" ht="12" x14ac:dyDescent="0.2">
      <c r="A366" s="89" t="s">
        <v>340</v>
      </c>
      <c r="B366" s="75" t="s">
        <v>8</v>
      </c>
      <c r="C366" s="73" t="s">
        <v>384</v>
      </c>
      <c r="D366" s="72">
        <v>43379</v>
      </c>
      <c r="E366" s="31">
        <v>80780</v>
      </c>
      <c r="F366" s="117" t="s">
        <v>764</v>
      </c>
      <c r="G366" s="31">
        <v>80780</v>
      </c>
      <c r="H366" s="76">
        <f t="shared" si="5"/>
        <v>0</v>
      </c>
      <c r="I366" s="115" t="s">
        <v>763</v>
      </c>
    </row>
    <row r="367" spans="1:9" s="84" customFormat="1" ht="12" x14ac:dyDescent="0.2">
      <c r="A367" s="89" t="s">
        <v>340</v>
      </c>
      <c r="B367" s="75" t="s">
        <v>8</v>
      </c>
      <c r="C367" s="73" t="s">
        <v>381</v>
      </c>
      <c r="D367" s="72">
        <v>43378</v>
      </c>
      <c r="E367" s="31">
        <v>95720</v>
      </c>
      <c r="F367" s="117" t="s">
        <v>764</v>
      </c>
      <c r="G367" s="31">
        <v>95720</v>
      </c>
      <c r="H367" s="76">
        <f t="shared" si="5"/>
        <v>0</v>
      </c>
      <c r="I367" s="115" t="s">
        <v>763</v>
      </c>
    </row>
    <row r="368" spans="1:9" s="84" customFormat="1" ht="12" x14ac:dyDescent="0.2">
      <c r="A368" s="89" t="s">
        <v>340</v>
      </c>
      <c r="B368" s="75" t="s">
        <v>8</v>
      </c>
      <c r="C368" s="73" t="s">
        <v>380</v>
      </c>
      <c r="D368" s="72">
        <v>43378</v>
      </c>
      <c r="E368" s="31">
        <v>107080</v>
      </c>
      <c r="F368" s="117" t="s">
        <v>764</v>
      </c>
      <c r="G368" s="31">
        <v>107080</v>
      </c>
      <c r="H368" s="76">
        <f t="shared" si="5"/>
        <v>0</v>
      </c>
      <c r="I368" s="115" t="s">
        <v>763</v>
      </c>
    </row>
    <row r="369" spans="1:9" s="84" customFormat="1" ht="12" x14ac:dyDescent="0.2">
      <c r="A369" s="89" t="s">
        <v>340</v>
      </c>
      <c r="B369" s="75" t="s">
        <v>8</v>
      </c>
      <c r="C369" s="95" t="s">
        <v>385</v>
      </c>
      <c r="D369" s="72">
        <v>43379</v>
      </c>
      <c r="E369" s="32">
        <v>122070</v>
      </c>
      <c r="F369" s="117" t="s">
        <v>764</v>
      </c>
      <c r="G369" s="32"/>
      <c r="H369" s="76">
        <f t="shared" si="5"/>
        <v>122070</v>
      </c>
      <c r="I369" s="115" t="s">
        <v>762</v>
      </c>
    </row>
    <row r="370" spans="1:9" s="84" customFormat="1" ht="12" x14ac:dyDescent="0.2">
      <c r="A370" s="89" t="s">
        <v>340</v>
      </c>
      <c r="B370" s="75" t="s">
        <v>8</v>
      </c>
      <c r="C370" s="73" t="s">
        <v>382</v>
      </c>
      <c r="D370" s="72">
        <v>43378</v>
      </c>
      <c r="E370" s="31">
        <v>159390</v>
      </c>
      <c r="F370" s="117" t="s">
        <v>764</v>
      </c>
      <c r="G370" s="31"/>
      <c r="H370" s="76">
        <f t="shared" si="5"/>
        <v>159390</v>
      </c>
      <c r="I370" s="115" t="s">
        <v>762</v>
      </c>
    </row>
    <row r="371" spans="1:9" s="84" customFormat="1" ht="12" x14ac:dyDescent="0.2">
      <c r="A371" s="89" t="s">
        <v>340</v>
      </c>
      <c r="B371" s="75" t="s">
        <v>8</v>
      </c>
      <c r="C371" s="73" t="s">
        <v>383</v>
      </c>
      <c r="D371" s="72">
        <v>43378</v>
      </c>
      <c r="E371" s="31">
        <v>225270</v>
      </c>
      <c r="F371" s="117" t="s">
        <v>764</v>
      </c>
      <c r="G371" s="31"/>
      <c r="H371" s="76">
        <f t="shared" si="5"/>
        <v>225270</v>
      </c>
      <c r="I371" s="115" t="s">
        <v>762</v>
      </c>
    </row>
    <row r="372" spans="1:9" s="84" customFormat="1" ht="12" x14ac:dyDescent="0.2">
      <c r="A372" s="89" t="s">
        <v>340</v>
      </c>
      <c r="B372" s="75" t="s">
        <v>8</v>
      </c>
      <c r="C372" s="73" t="s">
        <v>386</v>
      </c>
      <c r="D372" s="72">
        <v>43363</v>
      </c>
      <c r="E372" s="31">
        <v>214280</v>
      </c>
      <c r="F372" s="117" t="s">
        <v>764</v>
      </c>
      <c r="G372" s="31">
        <v>214280</v>
      </c>
      <c r="H372" s="76">
        <f t="shared" si="5"/>
        <v>0</v>
      </c>
      <c r="I372" s="115" t="s">
        <v>763</v>
      </c>
    </row>
    <row r="373" spans="1:9" s="84" customFormat="1" ht="12" x14ac:dyDescent="0.2">
      <c r="A373" s="89" t="s">
        <v>340</v>
      </c>
      <c r="B373" s="75" t="s">
        <v>8</v>
      </c>
      <c r="C373" s="73" t="s">
        <v>387</v>
      </c>
      <c r="D373" s="72">
        <v>43363</v>
      </c>
      <c r="E373" s="31">
        <v>510135</v>
      </c>
      <c r="F373" s="117" t="s">
        <v>764</v>
      </c>
      <c r="G373" s="31">
        <v>510135</v>
      </c>
      <c r="H373" s="76">
        <f t="shared" si="5"/>
        <v>0</v>
      </c>
      <c r="I373" s="115" t="s">
        <v>763</v>
      </c>
    </row>
    <row r="374" spans="1:9" s="84" customFormat="1" ht="12" x14ac:dyDescent="0.2">
      <c r="A374" s="89" t="s">
        <v>340</v>
      </c>
      <c r="B374" s="75" t="s">
        <v>8</v>
      </c>
      <c r="C374" s="73" t="s">
        <v>388</v>
      </c>
      <c r="D374" s="72">
        <v>43363</v>
      </c>
      <c r="E374" s="31">
        <v>944190</v>
      </c>
      <c r="F374" s="117" t="s">
        <v>764</v>
      </c>
      <c r="G374" s="31">
        <v>944190</v>
      </c>
      <c r="H374" s="76">
        <f t="shared" si="5"/>
        <v>0</v>
      </c>
      <c r="I374" s="115" t="s">
        <v>763</v>
      </c>
    </row>
    <row r="375" spans="1:9" s="84" customFormat="1" ht="12" x14ac:dyDescent="0.2">
      <c r="A375" s="89" t="s">
        <v>340</v>
      </c>
      <c r="B375" s="75" t="s">
        <v>8</v>
      </c>
      <c r="C375" s="73" t="s">
        <v>375</v>
      </c>
      <c r="D375" s="72">
        <v>43363</v>
      </c>
      <c r="E375" s="31">
        <v>950920</v>
      </c>
      <c r="F375" s="117" t="s">
        <v>764</v>
      </c>
      <c r="G375" s="31"/>
      <c r="H375" s="76">
        <f t="shared" si="5"/>
        <v>950920</v>
      </c>
      <c r="I375" s="115" t="s">
        <v>762</v>
      </c>
    </row>
    <row r="376" spans="1:9" s="84" customFormat="1" ht="12" x14ac:dyDescent="0.2">
      <c r="A376" s="89" t="s">
        <v>340</v>
      </c>
      <c r="B376" s="75" t="s">
        <v>8</v>
      </c>
      <c r="C376" s="73" t="s">
        <v>376</v>
      </c>
      <c r="D376" s="72">
        <v>43363</v>
      </c>
      <c r="E376" s="33">
        <v>956895</v>
      </c>
      <c r="F376" s="117" t="s">
        <v>764</v>
      </c>
      <c r="G376" s="33"/>
      <c r="H376" s="76">
        <f t="shared" si="5"/>
        <v>956895</v>
      </c>
      <c r="I376" s="115" t="s">
        <v>762</v>
      </c>
    </row>
    <row r="377" spans="1:9" s="84" customFormat="1" ht="12" x14ac:dyDescent="0.2">
      <c r="A377" s="89" t="s">
        <v>340</v>
      </c>
      <c r="B377" s="75" t="s">
        <v>8</v>
      </c>
      <c r="C377" s="73" t="s">
        <v>377</v>
      </c>
      <c r="D377" s="72">
        <v>43363</v>
      </c>
      <c r="E377" s="33">
        <v>845610</v>
      </c>
      <c r="F377" s="117" t="s">
        <v>764</v>
      </c>
      <c r="G377" s="33"/>
      <c r="H377" s="76">
        <f t="shared" si="5"/>
        <v>845610</v>
      </c>
      <c r="I377" s="115" t="s">
        <v>762</v>
      </c>
    </row>
    <row r="378" spans="1:9" s="84" customFormat="1" ht="12" x14ac:dyDescent="0.2">
      <c r="A378" s="89" t="s">
        <v>340</v>
      </c>
      <c r="B378" s="75" t="s">
        <v>8</v>
      </c>
      <c r="C378" s="73" t="s">
        <v>378</v>
      </c>
      <c r="D378" s="72">
        <v>43363</v>
      </c>
      <c r="E378" s="33">
        <v>717680</v>
      </c>
      <c r="F378" s="117" t="s">
        <v>764</v>
      </c>
      <c r="G378" s="33">
        <v>717680</v>
      </c>
      <c r="H378" s="76">
        <f t="shared" si="5"/>
        <v>0</v>
      </c>
      <c r="I378" s="115" t="s">
        <v>763</v>
      </c>
    </row>
    <row r="379" spans="1:9" s="84" customFormat="1" ht="12" x14ac:dyDescent="0.2">
      <c r="A379" s="89" t="s">
        <v>340</v>
      </c>
      <c r="B379" s="75" t="s">
        <v>8</v>
      </c>
      <c r="C379" s="73" t="s">
        <v>379</v>
      </c>
      <c r="D379" s="72">
        <v>43363</v>
      </c>
      <c r="E379" s="33">
        <v>698030</v>
      </c>
      <c r="F379" s="117" t="s">
        <v>764</v>
      </c>
      <c r="G379" s="33">
        <v>698030</v>
      </c>
      <c r="H379" s="76">
        <f t="shared" si="5"/>
        <v>0</v>
      </c>
      <c r="I379" s="115" t="s">
        <v>763</v>
      </c>
    </row>
    <row r="380" spans="1:9" s="84" customFormat="1" ht="12" x14ac:dyDescent="0.2">
      <c r="A380" s="89" t="s">
        <v>340</v>
      </c>
      <c r="B380" s="75" t="s">
        <v>8</v>
      </c>
      <c r="C380" s="73" t="s">
        <v>364</v>
      </c>
      <c r="D380" s="72">
        <v>44013</v>
      </c>
      <c r="E380" s="23">
        <v>465075</v>
      </c>
      <c r="F380" s="117" t="s">
        <v>764</v>
      </c>
      <c r="G380" s="23"/>
      <c r="H380" s="76">
        <f t="shared" si="5"/>
        <v>465075</v>
      </c>
      <c r="I380" s="115" t="s">
        <v>762</v>
      </c>
    </row>
    <row r="381" spans="1:9" s="84" customFormat="1" ht="12" x14ac:dyDescent="0.2">
      <c r="A381" s="89" t="s">
        <v>340</v>
      </c>
      <c r="B381" s="75" t="s">
        <v>8</v>
      </c>
      <c r="C381" s="73" t="s">
        <v>342</v>
      </c>
      <c r="D381" s="72">
        <v>43547</v>
      </c>
      <c r="E381" s="23">
        <v>391550.63</v>
      </c>
      <c r="F381" s="117" t="s">
        <v>764</v>
      </c>
      <c r="G381" s="23"/>
      <c r="H381" s="76">
        <f t="shared" si="5"/>
        <v>391550.63</v>
      </c>
      <c r="I381" s="115" t="s">
        <v>762</v>
      </c>
    </row>
    <row r="382" spans="1:9" s="84" customFormat="1" ht="12" x14ac:dyDescent="0.2">
      <c r="A382" s="89" t="s">
        <v>340</v>
      </c>
      <c r="B382" s="75" t="s">
        <v>8</v>
      </c>
      <c r="C382" s="73" t="s">
        <v>343</v>
      </c>
      <c r="D382" s="72">
        <v>43550</v>
      </c>
      <c r="E382" s="23">
        <v>104550</v>
      </c>
      <c r="F382" s="117" t="s">
        <v>764</v>
      </c>
      <c r="G382" s="23"/>
      <c r="H382" s="76">
        <f t="shared" si="5"/>
        <v>104550</v>
      </c>
      <c r="I382" s="115" t="s">
        <v>762</v>
      </c>
    </row>
    <row r="383" spans="1:9" s="84" customFormat="1" ht="12" x14ac:dyDescent="0.2">
      <c r="A383" s="89" t="s">
        <v>340</v>
      </c>
      <c r="B383" s="75" t="s">
        <v>8</v>
      </c>
      <c r="C383" s="73" t="s">
        <v>344</v>
      </c>
      <c r="D383" s="72">
        <v>43983</v>
      </c>
      <c r="E383" s="23">
        <v>551669.4</v>
      </c>
      <c r="F383" s="117" t="s">
        <v>764</v>
      </c>
      <c r="G383" s="23"/>
      <c r="H383" s="76">
        <f t="shared" si="5"/>
        <v>551669.4</v>
      </c>
      <c r="I383" s="115" t="s">
        <v>762</v>
      </c>
    </row>
    <row r="384" spans="1:9" s="84" customFormat="1" ht="12" x14ac:dyDescent="0.2">
      <c r="A384" s="89" t="s">
        <v>340</v>
      </c>
      <c r="B384" s="75" t="s">
        <v>8</v>
      </c>
      <c r="C384" s="73" t="s">
        <v>358</v>
      </c>
      <c r="D384" s="72">
        <v>43983</v>
      </c>
      <c r="E384" s="23">
        <v>446820.26</v>
      </c>
      <c r="F384" s="117" t="s">
        <v>764</v>
      </c>
      <c r="G384" s="23"/>
      <c r="H384" s="76">
        <f t="shared" si="5"/>
        <v>446820.26</v>
      </c>
      <c r="I384" s="115" t="s">
        <v>762</v>
      </c>
    </row>
    <row r="385" spans="1:9" s="84" customFormat="1" ht="12" x14ac:dyDescent="0.2">
      <c r="A385" s="89" t="s">
        <v>340</v>
      </c>
      <c r="B385" s="75" t="s">
        <v>8</v>
      </c>
      <c r="C385" s="73" t="s">
        <v>369</v>
      </c>
      <c r="D385" s="72">
        <v>44020</v>
      </c>
      <c r="E385" s="23">
        <v>147297.9</v>
      </c>
      <c r="F385" s="117" t="s">
        <v>764</v>
      </c>
      <c r="G385" s="23"/>
      <c r="H385" s="76">
        <f t="shared" si="5"/>
        <v>147297.9</v>
      </c>
      <c r="I385" s="115" t="s">
        <v>762</v>
      </c>
    </row>
    <row r="386" spans="1:9" s="84" customFormat="1" ht="12" x14ac:dyDescent="0.2">
      <c r="A386" s="89" t="s">
        <v>340</v>
      </c>
      <c r="B386" s="75" t="s">
        <v>8</v>
      </c>
      <c r="C386" s="73" t="s">
        <v>370</v>
      </c>
      <c r="D386" s="72">
        <v>44020</v>
      </c>
      <c r="E386" s="23">
        <v>529421.04</v>
      </c>
      <c r="F386" s="117" t="s">
        <v>764</v>
      </c>
      <c r="G386" s="23"/>
      <c r="H386" s="76">
        <f t="shared" si="5"/>
        <v>529421.04</v>
      </c>
      <c r="I386" s="115" t="s">
        <v>762</v>
      </c>
    </row>
    <row r="387" spans="1:9" s="84" customFormat="1" ht="12" x14ac:dyDescent="0.2">
      <c r="A387" s="89" t="s">
        <v>340</v>
      </c>
      <c r="B387" s="75" t="s">
        <v>8</v>
      </c>
      <c r="C387" s="73" t="s">
        <v>371</v>
      </c>
      <c r="D387" s="72">
        <v>44020</v>
      </c>
      <c r="E387" s="23">
        <v>363982.92</v>
      </c>
      <c r="F387" s="117" t="s">
        <v>764</v>
      </c>
      <c r="G387" s="23"/>
      <c r="H387" s="76">
        <f t="shared" si="5"/>
        <v>363982.92</v>
      </c>
      <c r="I387" s="115" t="s">
        <v>762</v>
      </c>
    </row>
    <row r="388" spans="1:9" s="84" customFormat="1" ht="12" x14ac:dyDescent="0.2">
      <c r="A388" s="89" t="s">
        <v>340</v>
      </c>
      <c r="B388" s="75" t="s">
        <v>8</v>
      </c>
      <c r="C388" s="73" t="s">
        <v>345</v>
      </c>
      <c r="D388" s="72">
        <v>43983</v>
      </c>
      <c r="E388" s="23">
        <v>156078</v>
      </c>
      <c r="F388" s="117" t="s">
        <v>764</v>
      </c>
      <c r="G388" s="23"/>
      <c r="H388" s="76">
        <f t="shared" si="5"/>
        <v>156078</v>
      </c>
      <c r="I388" s="115" t="s">
        <v>762</v>
      </c>
    </row>
    <row r="389" spans="1:9" s="84" customFormat="1" ht="12" x14ac:dyDescent="0.2">
      <c r="A389" s="89" t="s">
        <v>340</v>
      </c>
      <c r="B389" s="75" t="s">
        <v>8</v>
      </c>
      <c r="C389" s="73" t="s">
        <v>372</v>
      </c>
      <c r="D389" s="72">
        <v>44020</v>
      </c>
      <c r="E389" s="23">
        <v>188291</v>
      </c>
      <c r="F389" s="117" t="s">
        <v>764</v>
      </c>
      <c r="G389" s="23"/>
      <c r="H389" s="76">
        <f t="shared" si="5"/>
        <v>188291</v>
      </c>
      <c r="I389" s="115" t="s">
        <v>762</v>
      </c>
    </row>
    <row r="390" spans="1:9" s="84" customFormat="1" ht="12" x14ac:dyDescent="0.2">
      <c r="A390" s="89" t="s">
        <v>340</v>
      </c>
      <c r="B390" s="75" t="s">
        <v>8</v>
      </c>
      <c r="C390" s="73" t="s">
        <v>373</v>
      </c>
      <c r="D390" s="72">
        <v>44020</v>
      </c>
      <c r="E390" s="23">
        <v>144711.46</v>
      </c>
      <c r="F390" s="117" t="s">
        <v>764</v>
      </c>
      <c r="G390" s="23"/>
      <c r="H390" s="76">
        <f t="shared" si="5"/>
        <v>144711.46</v>
      </c>
      <c r="I390" s="115" t="s">
        <v>762</v>
      </c>
    </row>
    <row r="391" spans="1:9" s="84" customFormat="1" ht="12" x14ac:dyDescent="0.2">
      <c r="A391" s="89" t="s">
        <v>340</v>
      </c>
      <c r="B391" s="75" t="s">
        <v>8</v>
      </c>
      <c r="C391" s="73" t="s">
        <v>359</v>
      </c>
      <c r="D391" s="72">
        <v>43983</v>
      </c>
      <c r="E391" s="23">
        <v>5274107.8899999997</v>
      </c>
      <c r="F391" s="117" t="s">
        <v>764</v>
      </c>
      <c r="G391" s="23"/>
      <c r="H391" s="76">
        <f t="shared" si="5"/>
        <v>5274107.8899999997</v>
      </c>
      <c r="I391" s="115" t="s">
        <v>762</v>
      </c>
    </row>
    <row r="392" spans="1:9" s="84" customFormat="1" ht="12" x14ac:dyDescent="0.2">
      <c r="A392" s="89" t="s">
        <v>340</v>
      </c>
      <c r="B392" s="75" t="s">
        <v>8</v>
      </c>
      <c r="C392" s="73" t="s">
        <v>360</v>
      </c>
      <c r="D392" s="72">
        <v>43983</v>
      </c>
      <c r="E392" s="23">
        <v>5290577.59</v>
      </c>
      <c r="F392" s="117" t="s">
        <v>764</v>
      </c>
      <c r="G392" s="23"/>
      <c r="H392" s="76">
        <f t="shared" si="5"/>
        <v>5290577.59</v>
      </c>
      <c r="I392" s="115" t="s">
        <v>762</v>
      </c>
    </row>
    <row r="393" spans="1:9" s="84" customFormat="1" ht="12" x14ac:dyDescent="0.2">
      <c r="A393" s="89" t="s">
        <v>340</v>
      </c>
      <c r="B393" s="75" t="s">
        <v>8</v>
      </c>
      <c r="C393" s="73" t="s">
        <v>361</v>
      </c>
      <c r="D393" s="72">
        <v>43983</v>
      </c>
      <c r="E393" s="23">
        <v>5027000.05</v>
      </c>
      <c r="F393" s="117" t="s">
        <v>764</v>
      </c>
      <c r="G393" s="23"/>
      <c r="H393" s="76">
        <f t="shared" si="5"/>
        <v>5027000.05</v>
      </c>
      <c r="I393" s="115" t="s">
        <v>762</v>
      </c>
    </row>
    <row r="394" spans="1:9" s="84" customFormat="1" ht="12" x14ac:dyDescent="0.2">
      <c r="A394" s="89" t="s">
        <v>340</v>
      </c>
      <c r="B394" s="75" t="s">
        <v>8</v>
      </c>
      <c r="C394" s="73" t="s">
        <v>362</v>
      </c>
      <c r="D394" s="72">
        <v>43983</v>
      </c>
      <c r="E394" s="23">
        <v>5043790.3499999996</v>
      </c>
      <c r="F394" s="117" t="s">
        <v>764</v>
      </c>
      <c r="G394" s="23"/>
      <c r="H394" s="76">
        <f t="shared" si="5"/>
        <v>5043790.3499999996</v>
      </c>
      <c r="I394" s="115" t="s">
        <v>762</v>
      </c>
    </row>
    <row r="395" spans="1:9" s="84" customFormat="1" ht="12" x14ac:dyDescent="0.2">
      <c r="A395" s="89" t="s">
        <v>340</v>
      </c>
      <c r="B395" s="75" t="s">
        <v>8</v>
      </c>
      <c r="C395" s="73" t="s">
        <v>367</v>
      </c>
      <c r="D395" s="72">
        <v>44013</v>
      </c>
      <c r="E395" s="23">
        <v>485250</v>
      </c>
      <c r="F395" s="117" t="s">
        <v>764</v>
      </c>
      <c r="G395" s="23"/>
      <c r="H395" s="76">
        <f t="shared" si="5"/>
        <v>485250</v>
      </c>
      <c r="I395" s="115" t="s">
        <v>762</v>
      </c>
    </row>
    <row r="396" spans="1:9" s="84" customFormat="1" ht="12" x14ac:dyDescent="0.2">
      <c r="A396" s="89" t="s">
        <v>340</v>
      </c>
      <c r="B396" s="75" t="s">
        <v>8</v>
      </c>
      <c r="C396" s="73" t="s">
        <v>365</v>
      </c>
      <c r="D396" s="72">
        <v>44013</v>
      </c>
      <c r="E396" s="23">
        <v>370025</v>
      </c>
      <c r="F396" s="117" t="s">
        <v>764</v>
      </c>
      <c r="G396" s="23"/>
      <c r="H396" s="76">
        <f t="shared" si="5"/>
        <v>370025</v>
      </c>
      <c r="I396" s="115" t="s">
        <v>762</v>
      </c>
    </row>
    <row r="397" spans="1:9" s="84" customFormat="1" ht="12" x14ac:dyDescent="0.2">
      <c r="A397" s="89" t="s">
        <v>340</v>
      </c>
      <c r="B397" s="75" t="s">
        <v>8</v>
      </c>
      <c r="C397" s="73" t="s">
        <v>366</v>
      </c>
      <c r="D397" s="72">
        <v>44013</v>
      </c>
      <c r="E397" s="23">
        <v>150135</v>
      </c>
      <c r="F397" s="117" t="s">
        <v>764</v>
      </c>
      <c r="G397" s="23"/>
      <c r="H397" s="76">
        <f t="shared" ref="H397:H412" si="6">+E397-G397</f>
        <v>150135</v>
      </c>
      <c r="I397" s="115" t="s">
        <v>762</v>
      </c>
    </row>
    <row r="398" spans="1:9" s="84" customFormat="1" ht="12" x14ac:dyDescent="0.2">
      <c r="A398" s="89" t="s">
        <v>340</v>
      </c>
      <c r="B398" s="75" t="s">
        <v>8</v>
      </c>
      <c r="C398" s="73" t="s">
        <v>363</v>
      </c>
      <c r="D398" s="72">
        <v>43983</v>
      </c>
      <c r="E398" s="23">
        <v>9610</v>
      </c>
      <c r="F398" s="117" t="s">
        <v>764</v>
      </c>
      <c r="G398" s="23"/>
      <c r="H398" s="76">
        <f t="shared" si="6"/>
        <v>9610</v>
      </c>
      <c r="I398" s="115" t="s">
        <v>762</v>
      </c>
    </row>
    <row r="399" spans="1:9" s="84" customFormat="1" ht="12" x14ac:dyDescent="0.2">
      <c r="A399" s="89" t="s">
        <v>340</v>
      </c>
      <c r="B399" s="75" t="s">
        <v>8</v>
      </c>
      <c r="C399" s="91" t="s">
        <v>374</v>
      </c>
      <c r="D399" s="72">
        <v>44197</v>
      </c>
      <c r="E399" s="23">
        <v>21097.08</v>
      </c>
      <c r="F399" s="117" t="s">
        <v>764</v>
      </c>
      <c r="G399" s="23"/>
      <c r="H399" s="76">
        <f t="shared" si="6"/>
        <v>21097.08</v>
      </c>
      <c r="I399" s="115" t="s">
        <v>749</v>
      </c>
    </row>
    <row r="400" spans="1:9" s="84" customFormat="1" ht="12" x14ac:dyDescent="0.2">
      <c r="A400" s="89" t="s">
        <v>340</v>
      </c>
      <c r="B400" s="75" t="s">
        <v>8</v>
      </c>
      <c r="C400" s="73" t="s">
        <v>368</v>
      </c>
      <c r="D400" s="72">
        <v>44013</v>
      </c>
      <c r="E400" s="23">
        <v>52020</v>
      </c>
      <c r="F400" s="117" t="s">
        <v>764</v>
      </c>
      <c r="G400" s="23"/>
      <c r="H400" s="76">
        <f t="shared" si="6"/>
        <v>52020</v>
      </c>
      <c r="I400" s="115" t="s">
        <v>762</v>
      </c>
    </row>
    <row r="401" spans="1:9" s="84" customFormat="1" ht="12" x14ac:dyDescent="0.2">
      <c r="A401" s="89" t="s">
        <v>340</v>
      </c>
      <c r="B401" s="75" t="s">
        <v>8</v>
      </c>
      <c r="C401" s="73" t="s">
        <v>339</v>
      </c>
      <c r="D401" s="72">
        <v>43282</v>
      </c>
      <c r="E401" s="27">
        <v>5871951.6100000003</v>
      </c>
      <c r="F401" s="117" t="s">
        <v>764</v>
      </c>
      <c r="G401" s="27"/>
      <c r="H401" s="76">
        <f t="shared" si="6"/>
        <v>5871951.6100000003</v>
      </c>
      <c r="I401" s="115" t="s">
        <v>762</v>
      </c>
    </row>
    <row r="402" spans="1:9" s="84" customFormat="1" ht="12" x14ac:dyDescent="0.2">
      <c r="A402" s="74" t="s">
        <v>393</v>
      </c>
      <c r="B402" s="75" t="s">
        <v>8</v>
      </c>
      <c r="C402" s="73" t="s">
        <v>303</v>
      </c>
      <c r="D402" s="72">
        <v>44317</v>
      </c>
      <c r="E402" s="23">
        <v>6600</v>
      </c>
      <c r="F402" s="117" t="s">
        <v>764</v>
      </c>
      <c r="G402" s="23"/>
      <c r="H402" s="76">
        <f t="shared" si="6"/>
        <v>6600</v>
      </c>
      <c r="I402" s="115" t="s">
        <v>749</v>
      </c>
    </row>
    <row r="403" spans="1:9" s="84" customFormat="1" ht="12" x14ac:dyDescent="0.2">
      <c r="A403" s="74" t="s">
        <v>393</v>
      </c>
      <c r="B403" s="75" t="s">
        <v>8</v>
      </c>
      <c r="C403" s="73" t="s">
        <v>394</v>
      </c>
      <c r="D403" s="72">
        <v>44317</v>
      </c>
      <c r="E403" s="23">
        <v>10100</v>
      </c>
      <c r="F403" s="117" t="s">
        <v>764</v>
      </c>
      <c r="G403" s="23"/>
      <c r="H403" s="76">
        <f t="shared" si="6"/>
        <v>10100</v>
      </c>
      <c r="I403" s="115" t="s">
        <v>749</v>
      </c>
    </row>
    <row r="404" spans="1:9" s="84" customFormat="1" ht="12" x14ac:dyDescent="0.2">
      <c r="A404" s="74" t="s">
        <v>393</v>
      </c>
      <c r="B404" s="75" t="s">
        <v>8</v>
      </c>
      <c r="C404" s="73" t="s">
        <v>392</v>
      </c>
      <c r="D404" s="72">
        <v>43862</v>
      </c>
      <c r="E404" s="23">
        <v>109070</v>
      </c>
      <c r="F404" s="117" t="s">
        <v>764</v>
      </c>
      <c r="G404" s="23"/>
      <c r="H404" s="76">
        <f t="shared" si="6"/>
        <v>109070</v>
      </c>
      <c r="I404" s="115" t="s">
        <v>762</v>
      </c>
    </row>
    <row r="405" spans="1:9" s="84" customFormat="1" ht="12" x14ac:dyDescent="0.2">
      <c r="A405" s="74" t="s">
        <v>393</v>
      </c>
      <c r="B405" s="75" t="s">
        <v>8</v>
      </c>
      <c r="C405" s="73" t="s">
        <v>11</v>
      </c>
      <c r="D405" s="72">
        <v>44317</v>
      </c>
      <c r="E405" s="23">
        <v>5412234.0099999998</v>
      </c>
      <c r="F405" s="117" t="s">
        <v>764</v>
      </c>
      <c r="G405" s="23"/>
      <c r="H405" s="76">
        <f t="shared" si="6"/>
        <v>5412234.0099999998</v>
      </c>
      <c r="I405" s="115" t="s">
        <v>749</v>
      </c>
    </row>
    <row r="406" spans="1:9" s="84" customFormat="1" ht="12" x14ac:dyDescent="0.2">
      <c r="A406" s="74" t="s">
        <v>393</v>
      </c>
      <c r="B406" s="75" t="s">
        <v>8</v>
      </c>
      <c r="C406" s="73" t="s">
        <v>396</v>
      </c>
      <c r="D406" s="72">
        <v>44351</v>
      </c>
      <c r="E406" s="23">
        <v>442807</v>
      </c>
      <c r="F406" s="117" t="s">
        <v>764</v>
      </c>
      <c r="G406" s="23"/>
      <c r="H406" s="76">
        <f t="shared" si="6"/>
        <v>442807</v>
      </c>
      <c r="I406" s="115" t="s">
        <v>749</v>
      </c>
    </row>
    <row r="407" spans="1:9" s="84" customFormat="1" ht="12" x14ac:dyDescent="0.2">
      <c r="A407" s="74" t="s">
        <v>393</v>
      </c>
      <c r="B407" s="75" t="s">
        <v>8</v>
      </c>
      <c r="C407" s="73" t="s">
        <v>397</v>
      </c>
      <c r="D407" s="72">
        <v>44351</v>
      </c>
      <c r="E407" s="23">
        <v>5203337.5</v>
      </c>
      <c r="F407" s="117" t="s">
        <v>764</v>
      </c>
      <c r="G407" s="23"/>
      <c r="H407" s="76">
        <f t="shared" si="6"/>
        <v>5203337.5</v>
      </c>
      <c r="I407" s="115" t="s">
        <v>749</v>
      </c>
    </row>
    <row r="408" spans="1:9" s="84" customFormat="1" ht="12" x14ac:dyDescent="0.2">
      <c r="A408" s="74" t="s">
        <v>393</v>
      </c>
      <c r="B408" s="75" t="s">
        <v>8</v>
      </c>
      <c r="C408" s="73" t="s">
        <v>40</v>
      </c>
      <c r="D408" s="72">
        <v>44351</v>
      </c>
      <c r="E408" s="23">
        <v>4697712.5</v>
      </c>
      <c r="F408" s="117" t="s">
        <v>764</v>
      </c>
      <c r="G408" s="23"/>
      <c r="H408" s="76">
        <f t="shared" si="6"/>
        <v>4697712.5</v>
      </c>
      <c r="I408" s="115" t="s">
        <v>749</v>
      </c>
    </row>
    <row r="409" spans="1:9" s="84" customFormat="1" ht="12" x14ac:dyDescent="0.2">
      <c r="A409" s="74" t="s">
        <v>393</v>
      </c>
      <c r="B409" s="75" t="s">
        <v>8</v>
      </c>
      <c r="C409" s="73" t="s">
        <v>395</v>
      </c>
      <c r="D409" s="72">
        <v>44317</v>
      </c>
      <c r="E409" s="23">
        <v>27500</v>
      </c>
      <c r="F409" s="117" t="s">
        <v>764</v>
      </c>
      <c r="G409" s="23"/>
      <c r="H409" s="76">
        <f t="shared" si="6"/>
        <v>27500</v>
      </c>
      <c r="I409" s="115" t="s">
        <v>762</v>
      </c>
    </row>
    <row r="410" spans="1:9" s="84" customFormat="1" ht="12" x14ac:dyDescent="0.2">
      <c r="A410" s="89" t="s">
        <v>391</v>
      </c>
      <c r="B410" s="75" t="s">
        <v>8</v>
      </c>
      <c r="C410" s="73" t="s">
        <v>21</v>
      </c>
      <c r="D410" s="72">
        <v>43983</v>
      </c>
      <c r="E410" s="23">
        <v>101650</v>
      </c>
      <c r="F410" s="117" t="s">
        <v>764</v>
      </c>
      <c r="G410" s="23">
        <v>101650</v>
      </c>
      <c r="H410" s="76">
        <f t="shared" si="6"/>
        <v>0</v>
      </c>
      <c r="I410" s="115" t="s">
        <v>763</v>
      </c>
    </row>
    <row r="411" spans="1:9" s="84" customFormat="1" ht="12" x14ac:dyDescent="0.2">
      <c r="A411" s="89" t="s">
        <v>391</v>
      </c>
      <c r="B411" s="75" t="s">
        <v>8</v>
      </c>
      <c r="C411" s="73" t="s">
        <v>210</v>
      </c>
      <c r="D411" s="72">
        <v>44105</v>
      </c>
      <c r="E411" s="23">
        <v>88300</v>
      </c>
      <c r="F411" s="117" t="s">
        <v>764</v>
      </c>
      <c r="G411" s="23"/>
      <c r="H411" s="76">
        <f t="shared" si="6"/>
        <v>88300</v>
      </c>
      <c r="I411" s="115" t="s">
        <v>762</v>
      </c>
    </row>
    <row r="412" spans="1:9" s="84" customFormat="1" ht="12" x14ac:dyDescent="0.2">
      <c r="A412" s="89" t="s">
        <v>391</v>
      </c>
      <c r="B412" s="75" t="s">
        <v>8</v>
      </c>
      <c r="C412" s="73" t="s">
        <v>36</v>
      </c>
      <c r="D412" s="72">
        <v>44348</v>
      </c>
      <c r="E412" s="23">
        <v>318400</v>
      </c>
      <c r="F412" s="117" t="s">
        <v>764</v>
      </c>
      <c r="G412" s="23"/>
      <c r="H412" s="76">
        <f t="shared" si="6"/>
        <v>318400</v>
      </c>
      <c r="I412" s="115" t="s">
        <v>749</v>
      </c>
    </row>
    <row r="413" spans="1:9" x14ac:dyDescent="0.2">
      <c r="A413" s="36"/>
      <c r="B413" s="37"/>
      <c r="C413" s="35"/>
      <c r="D413" s="34"/>
      <c r="E413" s="37"/>
      <c r="F413" s="37"/>
      <c r="G413" s="37"/>
      <c r="H413" s="37"/>
    </row>
    <row r="414" spans="1:9" x14ac:dyDescent="0.2">
      <c r="A414" s="36"/>
      <c r="B414" s="37"/>
      <c r="C414" s="35"/>
      <c r="D414" s="34"/>
      <c r="E414" s="37"/>
      <c r="F414" s="37"/>
      <c r="G414" s="37"/>
      <c r="H414" s="37"/>
    </row>
    <row r="415" spans="1:9" ht="15.75" customHeight="1" x14ac:dyDescent="0.25">
      <c r="B415" s="325" t="s">
        <v>398</v>
      </c>
      <c r="C415" s="325"/>
      <c r="D415" s="325"/>
      <c r="E415" s="40">
        <f>SUM(E13:E412)</f>
        <v>304602993.31999993</v>
      </c>
      <c r="F415" s="40"/>
      <c r="G415" s="40">
        <f>SUM(G13:G412)</f>
        <v>85825390.650000006</v>
      </c>
      <c r="H415" s="41">
        <f>SUM(H13:H414)</f>
        <v>218777602.66999999</v>
      </c>
    </row>
    <row r="416" spans="1:9" ht="15.75" x14ac:dyDescent="0.2">
      <c r="A416" s="42"/>
      <c r="B416" s="42"/>
      <c r="C416" s="39"/>
      <c r="D416" s="38"/>
      <c r="E416" s="43"/>
      <c r="F416" s="43"/>
      <c r="G416" s="43"/>
      <c r="H416" s="44"/>
    </row>
    <row r="417" spans="1:8" ht="15.75" x14ac:dyDescent="0.2">
      <c r="A417" s="42"/>
      <c r="B417" s="42"/>
      <c r="C417" s="39"/>
      <c r="D417" s="38"/>
      <c r="E417" s="43"/>
      <c r="F417" s="43"/>
      <c r="G417" s="43"/>
      <c r="H417" s="44"/>
    </row>
    <row r="418" spans="1:8" ht="15.75" x14ac:dyDescent="0.2">
      <c r="A418" s="42"/>
      <c r="B418" s="42"/>
      <c r="C418" s="39"/>
      <c r="D418" s="38"/>
      <c r="E418" s="43"/>
      <c r="F418" s="43"/>
      <c r="G418" s="43"/>
      <c r="H418" s="44"/>
    </row>
    <row r="419" spans="1:8" ht="15.75" x14ac:dyDescent="0.2">
      <c r="A419" s="42"/>
      <c r="B419" s="42"/>
      <c r="C419" s="39"/>
      <c r="D419" s="38"/>
      <c r="E419" s="43"/>
      <c r="F419" s="43"/>
      <c r="G419" s="43"/>
      <c r="H419" s="44"/>
    </row>
    <row r="420" spans="1:8" ht="15.75" x14ac:dyDescent="0.2">
      <c r="A420" s="42"/>
      <c r="B420" s="42"/>
      <c r="C420" s="39"/>
      <c r="D420" s="38"/>
      <c r="E420" s="43"/>
      <c r="F420" s="43"/>
      <c r="G420" s="43"/>
      <c r="H420" s="44"/>
    </row>
    <row r="421" spans="1:8" ht="15.75" x14ac:dyDescent="0.2">
      <c r="A421" s="42"/>
      <c r="B421" s="42"/>
      <c r="C421" s="39"/>
      <c r="D421" s="38"/>
      <c r="E421" s="43"/>
      <c r="F421" s="43"/>
      <c r="G421" s="43"/>
      <c r="H421" s="44"/>
    </row>
    <row r="422" spans="1:8" ht="15.75" x14ac:dyDescent="0.2">
      <c r="A422" s="42"/>
      <c r="B422" s="42"/>
      <c r="C422" s="39"/>
      <c r="D422" s="38"/>
      <c r="E422" s="43"/>
      <c r="F422" s="43"/>
      <c r="G422" s="43"/>
      <c r="H422" s="44"/>
    </row>
    <row r="423" spans="1:8" ht="15.75" x14ac:dyDescent="0.2">
      <c r="A423" s="42"/>
      <c r="B423" s="42"/>
      <c r="C423" s="39"/>
      <c r="D423" s="38"/>
      <c r="E423" s="43"/>
      <c r="F423" s="43"/>
      <c r="G423" s="43"/>
      <c r="H423" s="44"/>
    </row>
    <row r="424" spans="1:8" ht="15.75" x14ac:dyDescent="0.2">
      <c r="A424" s="42"/>
      <c r="B424" s="42"/>
      <c r="C424" s="39"/>
      <c r="D424" s="38"/>
      <c r="E424" s="43"/>
      <c r="F424" s="43"/>
      <c r="G424" s="43"/>
      <c r="H424" s="44"/>
    </row>
    <row r="425" spans="1:8" ht="15.75" x14ac:dyDescent="0.2">
      <c r="A425" s="42"/>
      <c r="B425" s="42"/>
      <c r="C425" s="39"/>
      <c r="D425" s="38"/>
      <c r="E425" s="43"/>
      <c r="F425" s="43"/>
      <c r="G425" s="43"/>
      <c r="H425" s="44"/>
    </row>
    <row r="426" spans="1:8" ht="15.75" x14ac:dyDescent="0.2">
      <c r="A426" s="42"/>
      <c r="B426" s="42"/>
      <c r="C426" s="39"/>
      <c r="D426" s="38"/>
      <c r="E426" s="43"/>
      <c r="F426" s="43"/>
      <c r="G426" s="43"/>
      <c r="H426" s="44"/>
    </row>
    <row r="427" spans="1:8" ht="15.75" x14ac:dyDescent="0.2">
      <c r="A427" s="42"/>
      <c r="B427" s="42"/>
      <c r="C427" s="39"/>
      <c r="D427" s="38"/>
      <c r="E427" s="43"/>
      <c r="F427" s="43"/>
      <c r="G427" s="43"/>
      <c r="H427" s="44"/>
    </row>
    <row r="428" spans="1:8" ht="15.75" x14ac:dyDescent="0.2">
      <c r="A428" s="42"/>
      <c r="B428" s="42"/>
      <c r="C428" s="39"/>
      <c r="D428" s="38"/>
      <c r="E428" s="43"/>
      <c r="F428" s="43"/>
      <c r="G428" s="43"/>
      <c r="H428" s="44"/>
    </row>
    <row r="429" spans="1:8" ht="15.75" x14ac:dyDescent="0.2">
      <c r="A429" s="42"/>
      <c r="B429" s="42"/>
      <c r="C429" s="39"/>
      <c r="D429" s="38"/>
      <c r="E429" s="43"/>
      <c r="F429" s="43"/>
      <c r="G429" s="43"/>
      <c r="H429" s="44"/>
    </row>
    <row r="430" spans="1:8" ht="15.75" x14ac:dyDescent="0.2">
      <c r="A430" s="42"/>
      <c r="B430" s="42"/>
      <c r="C430" s="39"/>
      <c r="D430" s="38"/>
      <c r="E430" s="43"/>
      <c r="F430" s="43"/>
      <c r="G430" s="43"/>
      <c r="H430" s="44"/>
    </row>
    <row r="431" spans="1:8" ht="15.75" x14ac:dyDescent="0.2">
      <c r="A431" s="42"/>
      <c r="B431" s="42"/>
      <c r="C431" s="39"/>
      <c r="D431" s="38"/>
      <c r="E431" s="43"/>
      <c r="F431" s="43"/>
      <c r="G431" s="43"/>
      <c r="H431" s="44"/>
    </row>
    <row r="432" spans="1:8" ht="15.75" x14ac:dyDescent="0.2">
      <c r="A432" s="42"/>
      <c r="B432" s="42"/>
      <c r="C432" s="39"/>
      <c r="D432" s="38"/>
      <c r="E432" s="43"/>
      <c r="F432" s="43"/>
      <c r="G432" s="43"/>
      <c r="H432" s="44"/>
    </row>
    <row r="433" spans="1:8" ht="15.75" x14ac:dyDescent="0.2">
      <c r="A433" s="42"/>
      <c r="B433" s="42"/>
      <c r="C433" s="39"/>
      <c r="D433" s="38"/>
      <c r="E433" s="43"/>
      <c r="F433" s="43"/>
      <c r="G433" s="43"/>
      <c r="H433" s="44"/>
    </row>
    <row r="434" spans="1:8" ht="15.75" x14ac:dyDescent="0.2">
      <c r="A434" s="42"/>
      <c r="B434" s="42"/>
      <c r="C434" s="39"/>
      <c r="D434" s="38"/>
      <c r="E434" s="43"/>
      <c r="F434" s="43"/>
      <c r="G434" s="43"/>
      <c r="H434" s="44"/>
    </row>
    <row r="435" spans="1:8" ht="15.75" x14ac:dyDescent="0.2">
      <c r="A435" s="42"/>
      <c r="B435" s="42"/>
      <c r="C435" s="39"/>
      <c r="D435" s="38"/>
      <c r="E435" s="43"/>
      <c r="F435" s="43"/>
      <c r="G435" s="43"/>
      <c r="H435" s="44"/>
    </row>
    <row r="436" spans="1:8" ht="15.75" x14ac:dyDescent="0.2">
      <c r="A436" s="42"/>
      <c r="B436" s="42"/>
      <c r="C436" s="39"/>
      <c r="D436" s="38"/>
      <c r="E436" s="43"/>
      <c r="F436" s="43"/>
      <c r="G436" s="43"/>
      <c r="H436" s="44"/>
    </row>
    <row r="437" spans="1:8" ht="15.75" x14ac:dyDescent="0.2">
      <c r="A437" s="42"/>
      <c r="B437" s="42"/>
      <c r="C437" s="39"/>
      <c r="D437" s="38"/>
      <c r="E437" s="43"/>
      <c r="F437" s="43"/>
      <c r="G437" s="43"/>
      <c r="H437" s="44"/>
    </row>
    <row r="438" spans="1:8" ht="15.75" x14ac:dyDescent="0.2">
      <c r="A438" s="42"/>
      <c r="B438" s="42"/>
      <c r="C438" s="39"/>
      <c r="D438" s="38"/>
      <c r="E438" s="43"/>
      <c r="F438" s="43"/>
      <c r="G438" s="43"/>
      <c r="H438" s="44"/>
    </row>
    <row r="439" spans="1:8" ht="15.75" x14ac:dyDescent="0.2">
      <c r="A439" s="42"/>
      <c r="B439" s="42"/>
      <c r="C439" s="39"/>
      <c r="D439" s="38"/>
      <c r="E439" s="43"/>
      <c r="F439" s="43"/>
      <c r="G439" s="43"/>
      <c r="H439" s="44"/>
    </row>
    <row r="440" spans="1:8" ht="15.75" x14ac:dyDescent="0.2">
      <c r="A440" s="42"/>
      <c r="B440" s="42"/>
      <c r="C440" s="39"/>
      <c r="D440" s="38"/>
      <c r="E440" s="43"/>
      <c r="F440" s="43"/>
      <c r="G440" s="43"/>
      <c r="H440" s="44"/>
    </row>
    <row r="441" spans="1:8" ht="15.75" x14ac:dyDescent="0.2">
      <c r="A441" s="42"/>
      <c r="B441" s="42"/>
      <c r="C441" s="39"/>
      <c r="D441" s="38"/>
      <c r="E441" s="43"/>
      <c r="F441" s="43"/>
      <c r="G441" s="43"/>
      <c r="H441" s="44"/>
    </row>
    <row r="442" spans="1:8" ht="15.75" x14ac:dyDescent="0.2">
      <c r="A442" s="42"/>
      <c r="B442" s="42"/>
      <c r="C442" s="39"/>
      <c r="D442" s="38"/>
      <c r="E442" s="43"/>
      <c r="F442" s="43"/>
      <c r="G442" s="43"/>
      <c r="H442" s="44"/>
    </row>
    <row r="443" spans="1:8" ht="15.75" x14ac:dyDescent="0.2">
      <c r="A443" s="42"/>
      <c r="B443" s="42"/>
      <c r="C443" s="39"/>
      <c r="D443" s="38"/>
      <c r="E443" s="43"/>
      <c r="F443" s="43"/>
      <c r="G443" s="43"/>
      <c r="H443" s="44"/>
    </row>
    <row r="444" spans="1:8" ht="15.75" x14ac:dyDescent="0.2">
      <c r="A444" s="42"/>
      <c r="B444" s="42"/>
      <c r="C444" s="39"/>
      <c r="D444" s="38"/>
      <c r="E444" s="43"/>
      <c r="F444" s="43"/>
      <c r="G444" s="43"/>
      <c r="H444" s="44"/>
    </row>
    <row r="445" spans="1:8" ht="15.75" x14ac:dyDescent="0.2">
      <c r="A445" s="42"/>
      <c r="B445" s="42"/>
      <c r="C445" s="39"/>
      <c r="D445" s="38"/>
      <c r="E445" s="43"/>
      <c r="F445" s="43"/>
      <c r="G445" s="43"/>
      <c r="H445" s="44"/>
    </row>
    <row r="446" spans="1:8" ht="15.75" x14ac:dyDescent="0.2">
      <c r="A446" s="42"/>
      <c r="B446" s="42"/>
      <c r="C446" s="39"/>
      <c r="D446" s="38"/>
      <c r="E446" s="43"/>
      <c r="F446" s="43"/>
      <c r="G446" s="43"/>
      <c r="H446" s="44"/>
    </row>
    <row r="447" spans="1:8" ht="15.75" x14ac:dyDescent="0.2">
      <c r="A447" s="42"/>
      <c r="B447" s="42"/>
      <c r="C447" s="39"/>
      <c r="D447" s="38"/>
      <c r="E447" s="43"/>
      <c r="F447" s="43"/>
      <c r="G447" s="43"/>
      <c r="H447" s="44"/>
    </row>
    <row r="448" spans="1:8" ht="15.75" x14ac:dyDescent="0.2">
      <c r="A448" s="42"/>
      <c r="B448" s="42"/>
      <c r="C448" s="39"/>
      <c r="D448" s="38"/>
      <c r="E448" s="43"/>
      <c r="F448" s="43"/>
      <c r="G448" s="43"/>
      <c r="H448" s="44"/>
    </row>
    <row r="449" spans="1:9" ht="15.75" x14ac:dyDescent="0.2">
      <c r="A449" s="42"/>
      <c r="B449" s="42"/>
      <c r="C449" s="39"/>
      <c r="D449" s="38"/>
      <c r="E449" s="43"/>
      <c r="F449" s="43"/>
      <c r="G449" s="43"/>
      <c r="H449" s="44"/>
    </row>
    <row r="450" spans="1:9" ht="15.75" x14ac:dyDescent="0.2">
      <c r="A450" s="42"/>
      <c r="B450" s="42"/>
      <c r="C450" s="39"/>
      <c r="D450" s="38"/>
      <c r="E450" s="43"/>
      <c r="F450" s="43"/>
      <c r="G450" s="43"/>
      <c r="H450" s="44"/>
    </row>
    <row r="451" spans="1:9" ht="17.25" thickBot="1" x14ac:dyDescent="0.25">
      <c r="A451" s="45" t="s">
        <v>399</v>
      </c>
      <c r="B451" s="46"/>
      <c r="C451" s="46"/>
      <c r="E451" s="47"/>
      <c r="F451" s="47"/>
      <c r="G451" s="47"/>
      <c r="H451" s="44"/>
    </row>
    <row r="452" spans="1:9" ht="32.25" thickBot="1" x14ac:dyDescent="0.3">
      <c r="A452" s="20" t="s">
        <v>754</v>
      </c>
      <c r="B452" s="21" t="s">
        <v>5</v>
      </c>
      <c r="C452" s="19" t="s">
        <v>755</v>
      </c>
      <c r="D452" s="18" t="s">
        <v>756</v>
      </c>
      <c r="E452" s="22" t="s">
        <v>757</v>
      </c>
      <c r="F452" s="22" t="s">
        <v>759</v>
      </c>
      <c r="G452" s="112" t="s">
        <v>760</v>
      </c>
      <c r="H452" s="112" t="s">
        <v>758</v>
      </c>
      <c r="I452" s="114" t="s">
        <v>761</v>
      </c>
    </row>
    <row r="453" spans="1:9" s="70" customFormat="1" ht="12" x14ac:dyDescent="0.2">
      <c r="A453" s="30" t="s">
        <v>485</v>
      </c>
      <c r="B453" s="25" t="s">
        <v>8</v>
      </c>
      <c r="C453" s="26" t="s">
        <v>484</v>
      </c>
      <c r="D453" s="24">
        <v>43983</v>
      </c>
      <c r="E453" s="28">
        <f>11843.08*57.5</f>
        <v>680977.1</v>
      </c>
      <c r="F453" s="117" t="s">
        <v>764</v>
      </c>
      <c r="G453" s="28"/>
      <c r="H453" s="71">
        <f t="shared" ref="H453:H484" si="7">+E453-G453</f>
        <v>680977.1</v>
      </c>
      <c r="I453" s="115" t="s">
        <v>762</v>
      </c>
    </row>
    <row r="454" spans="1:9" s="70" customFormat="1" ht="12" x14ac:dyDescent="0.2">
      <c r="A454" s="30" t="s">
        <v>483</v>
      </c>
      <c r="B454" s="25" t="s">
        <v>8</v>
      </c>
      <c r="C454" s="26" t="s">
        <v>400</v>
      </c>
      <c r="D454" s="24">
        <v>43546</v>
      </c>
      <c r="E454" s="27">
        <f>118728*57.5</f>
        <v>6826860</v>
      </c>
      <c r="F454" s="117" t="s">
        <v>764</v>
      </c>
      <c r="G454" s="27"/>
      <c r="H454" s="71">
        <f t="shared" si="7"/>
        <v>6826860</v>
      </c>
      <c r="I454" s="115" t="s">
        <v>762</v>
      </c>
    </row>
    <row r="455" spans="1:9" s="70" customFormat="1" ht="12" x14ac:dyDescent="0.2">
      <c r="A455" s="30" t="s">
        <v>401</v>
      </c>
      <c r="B455" s="25" t="s">
        <v>8</v>
      </c>
      <c r="C455" s="48" t="s">
        <v>400</v>
      </c>
      <c r="D455" s="24">
        <v>43348</v>
      </c>
      <c r="E455" s="28">
        <f>15984*71</f>
        <v>1134864</v>
      </c>
      <c r="F455" s="117" t="s">
        <v>764</v>
      </c>
      <c r="G455" s="28"/>
      <c r="H455" s="71">
        <f t="shared" si="7"/>
        <v>1134864</v>
      </c>
      <c r="I455" s="115" t="s">
        <v>762</v>
      </c>
    </row>
    <row r="456" spans="1:9" s="70" customFormat="1" ht="12" x14ac:dyDescent="0.2">
      <c r="A456" s="30" t="s">
        <v>491</v>
      </c>
      <c r="B456" s="25" t="s">
        <v>8</v>
      </c>
      <c r="C456" s="26" t="s">
        <v>490</v>
      </c>
      <c r="D456" s="24">
        <v>43990</v>
      </c>
      <c r="E456" s="28">
        <f>71700*57.5</f>
        <v>4122750</v>
      </c>
      <c r="F456" s="117" t="s">
        <v>764</v>
      </c>
      <c r="G456" s="28"/>
      <c r="H456" s="71">
        <f t="shared" si="7"/>
        <v>4122750</v>
      </c>
      <c r="I456" s="115" t="s">
        <v>762</v>
      </c>
    </row>
    <row r="457" spans="1:9" s="70" customFormat="1" ht="12" x14ac:dyDescent="0.2">
      <c r="A457" s="30" t="s">
        <v>487</v>
      </c>
      <c r="B457" s="25" t="s">
        <v>8</v>
      </c>
      <c r="C457" s="26" t="s">
        <v>486</v>
      </c>
      <c r="D457" s="24">
        <v>43525</v>
      </c>
      <c r="E457" s="27">
        <f>12180*57.5</f>
        <v>700350</v>
      </c>
      <c r="F457" s="117" t="s">
        <v>764</v>
      </c>
      <c r="G457" s="27"/>
      <c r="H457" s="71">
        <f t="shared" si="7"/>
        <v>700350</v>
      </c>
      <c r="I457" s="115" t="s">
        <v>762</v>
      </c>
    </row>
    <row r="458" spans="1:9" s="70" customFormat="1" ht="12" x14ac:dyDescent="0.2">
      <c r="A458" s="30" t="s">
        <v>489</v>
      </c>
      <c r="B458" s="25" t="s">
        <v>8</v>
      </c>
      <c r="C458" s="26" t="s">
        <v>488</v>
      </c>
      <c r="D458" s="24">
        <v>44012</v>
      </c>
      <c r="E458" s="28">
        <f>15867.2*57.5</f>
        <v>912364</v>
      </c>
      <c r="F458" s="117" t="s">
        <v>764</v>
      </c>
      <c r="G458" s="28"/>
      <c r="H458" s="71">
        <f t="shared" si="7"/>
        <v>912364</v>
      </c>
      <c r="I458" s="115" t="s">
        <v>762</v>
      </c>
    </row>
    <row r="459" spans="1:9" s="70" customFormat="1" ht="12" x14ac:dyDescent="0.2">
      <c r="A459" s="30" t="s">
        <v>405</v>
      </c>
      <c r="B459" s="25" t="s">
        <v>8</v>
      </c>
      <c r="C459" s="26" t="s">
        <v>404</v>
      </c>
      <c r="D459" s="24">
        <v>43293</v>
      </c>
      <c r="E459" s="27">
        <f>17250*71</f>
        <v>1224750</v>
      </c>
      <c r="F459" s="117" t="s">
        <v>764</v>
      </c>
      <c r="G459" s="27"/>
      <c r="H459" s="71">
        <f t="shared" si="7"/>
        <v>1224750</v>
      </c>
      <c r="I459" s="115" t="s">
        <v>762</v>
      </c>
    </row>
    <row r="460" spans="1:9" s="70" customFormat="1" ht="12" x14ac:dyDescent="0.2">
      <c r="A460" s="30" t="s">
        <v>407</v>
      </c>
      <c r="B460" s="25" t="s">
        <v>8</v>
      </c>
      <c r="C460" s="48" t="s">
        <v>406</v>
      </c>
      <c r="D460" s="24">
        <v>43136</v>
      </c>
      <c r="E460" s="27">
        <f>1150*71</f>
        <v>81650</v>
      </c>
      <c r="F460" s="117" t="s">
        <v>764</v>
      </c>
      <c r="G460" s="27"/>
      <c r="H460" s="71">
        <f t="shared" si="7"/>
        <v>81650</v>
      </c>
      <c r="I460" s="115" t="s">
        <v>762</v>
      </c>
    </row>
    <row r="461" spans="1:9" s="84" customFormat="1" ht="12" x14ac:dyDescent="0.2">
      <c r="A461" s="92" t="s">
        <v>479</v>
      </c>
      <c r="B461" s="75" t="s">
        <v>8</v>
      </c>
      <c r="C461" s="87" t="s">
        <v>478</v>
      </c>
      <c r="D461" s="85">
        <v>44348</v>
      </c>
      <c r="E461" s="27">
        <f>22951.5*71</f>
        <v>1629556.5</v>
      </c>
      <c r="F461" s="117" t="s">
        <v>764</v>
      </c>
      <c r="G461" s="27">
        <f>22951.5*71</f>
        <v>1629556.5</v>
      </c>
      <c r="H461" s="76">
        <f t="shared" si="7"/>
        <v>0</v>
      </c>
      <c r="I461" s="115" t="s">
        <v>763</v>
      </c>
    </row>
    <row r="462" spans="1:9" s="70" customFormat="1" ht="12.75" customHeight="1" x14ac:dyDescent="0.2">
      <c r="A462" s="30" t="s">
        <v>416</v>
      </c>
      <c r="B462" s="25" t="s">
        <v>8</v>
      </c>
      <c r="C462" s="49" t="s">
        <v>400</v>
      </c>
      <c r="D462" s="24">
        <v>43168</v>
      </c>
      <c r="E462" s="27">
        <f>2154.02*71</f>
        <v>152935.42000000001</v>
      </c>
      <c r="F462" s="117" t="s">
        <v>764</v>
      </c>
      <c r="G462" s="27"/>
      <c r="H462" s="71">
        <f t="shared" si="7"/>
        <v>152935.42000000001</v>
      </c>
      <c r="I462" s="115" t="s">
        <v>762</v>
      </c>
    </row>
    <row r="463" spans="1:9" s="70" customFormat="1" ht="12.75" customHeight="1" x14ac:dyDescent="0.2">
      <c r="A463" s="30" t="s">
        <v>417</v>
      </c>
      <c r="B463" s="25" t="s">
        <v>8</v>
      </c>
      <c r="C463" s="49" t="s">
        <v>400</v>
      </c>
      <c r="D463" s="24">
        <v>43168</v>
      </c>
      <c r="E463" s="27">
        <f>4745*71</f>
        <v>336895</v>
      </c>
      <c r="F463" s="117" t="s">
        <v>764</v>
      </c>
      <c r="G463" s="27"/>
      <c r="H463" s="71">
        <f t="shared" si="7"/>
        <v>336895</v>
      </c>
      <c r="I463" s="115" t="s">
        <v>762</v>
      </c>
    </row>
    <row r="464" spans="1:9" s="70" customFormat="1" ht="12" x14ac:dyDescent="0.2">
      <c r="A464" s="30" t="s">
        <v>495</v>
      </c>
      <c r="B464" s="25" t="s">
        <v>8</v>
      </c>
      <c r="C464" s="26" t="s">
        <v>494</v>
      </c>
      <c r="D464" s="24">
        <v>43862</v>
      </c>
      <c r="E464" s="27">
        <f>350*57.5</f>
        <v>20125</v>
      </c>
      <c r="F464" s="117" t="s">
        <v>764</v>
      </c>
      <c r="G464" s="27"/>
      <c r="H464" s="71">
        <f t="shared" si="7"/>
        <v>20125</v>
      </c>
      <c r="I464" s="115" t="s">
        <v>762</v>
      </c>
    </row>
    <row r="465" spans="1:9" s="70" customFormat="1" ht="12" x14ac:dyDescent="0.2">
      <c r="A465" s="30" t="s">
        <v>495</v>
      </c>
      <c r="B465" s="25" t="s">
        <v>8</v>
      </c>
      <c r="C465" s="26" t="s">
        <v>496</v>
      </c>
      <c r="D465" s="24">
        <v>43880</v>
      </c>
      <c r="E465" s="27">
        <f>350*57.5</f>
        <v>20125</v>
      </c>
      <c r="F465" s="117" t="s">
        <v>764</v>
      </c>
      <c r="G465" s="27"/>
      <c r="H465" s="71">
        <f t="shared" si="7"/>
        <v>20125</v>
      </c>
      <c r="I465" s="115" t="s">
        <v>762</v>
      </c>
    </row>
    <row r="466" spans="1:9" s="70" customFormat="1" ht="12" x14ac:dyDescent="0.2">
      <c r="A466" s="30" t="s">
        <v>498</v>
      </c>
      <c r="B466" s="25" t="s">
        <v>8</v>
      </c>
      <c r="C466" s="26" t="s">
        <v>497</v>
      </c>
      <c r="D466" s="24">
        <v>43171</v>
      </c>
      <c r="E466" s="27">
        <f>395*57.5</f>
        <v>22712.5</v>
      </c>
      <c r="F466" s="117" t="s">
        <v>764</v>
      </c>
      <c r="G466" s="27"/>
      <c r="H466" s="71">
        <f t="shared" si="7"/>
        <v>22712.5</v>
      </c>
      <c r="I466" s="115" t="s">
        <v>762</v>
      </c>
    </row>
    <row r="467" spans="1:9" s="70" customFormat="1" ht="12" x14ac:dyDescent="0.2">
      <c r="A467" s="30" t="s">
        <v>500</v>
      </c>
      <c r="B467" s="25" t="s">
        <v>8</v>
      </c>
      <c r="C467" s="26" t="s">
        <v>499</v>
      </c>
      <c r="D467" s="24">
        <v>43862</v>
      </c>
      <c r="E467" s="27">
        <f>602.25*57.5</f>
        <v>34629.375</v>
      </c>
      <c r="F467" s="117" t="s">
        <v>764</v>
      </c>
      <c r="G467" s="27"/>
      <c r="H467" s="71">
        <f t="shared" si="7"/>
        <v>34629.375</v>
      </c>
      <c r="I467" s="115" t="s">
        <v>762</v>
      </c>
    </row>
    <row r="468" spans="1:9" s="70" customFormat="1" ht="12" x14ac:dyDescent="0.2">
      <c r="A468" s="30" t="s">
        <v>502</v>
      </c>
      <c r="B468" s="25" t="s">
        <v>8</v>
      </c>
      <c r="C468" s="26" t="s">
        <v>501</v>
      </c>
      <c r="D468" s="24">
        <v>43880</v>
      </c>
      <c r="E468" s="27">
        <f>637.25*57.5</f>
        <v>36641.875</v>
      </c>
      <c r="F468" s="117" t="s">
        <v>764</v>
      </c>
      <c r="G468" s="27"/>
      <c r="H468" s="71">
        <f t="shared" si="7"/>
        <v>36641.875</v>
      </c>
      <c r="I468" s="115" t="s">
        <v>762</v>
      </c>
    </row>
    <row r="469" spans="1:9" s="70" customFormat="1" ht="12" x14ac:dyDescent="0.2">
      <c r="A469" s="30" t="s">
        <v>414</v>
      </c>
      <c r="B469" s="25" t="s">
        <v>8</v>
      </c>
      <c r="C469" s="26" t="s">
        <v>413</v>
      </c>
      <c r="D469" s="24">
        <v>44042</v>
      </c>
      <c r="E469" s="28">
        <f>3800*71</f>
        <v>269800</v>
      </c>
      <c r="F469" s="117" t="s">
        <v>764</v>
      </c>
      <c r="G469" s="28"/>
      <c r="H469" s="71">
        <f t="shared" si="7"/>
        <v>269800</v>
      </c>
      <c r="I469" s="115" t="s">
        <v>762</v>
      </c>
    </row>
    <row r="470" spans="1:9" s="70" customFormat="1" ht="12" x14ac:dyDescent="0.2">
      <c r="A470" s="30" t="s">
        <v>504</v>
      </c>
      <c r="B470" s="25" t="s">
        <v>8</v>
      </c>
      <c r="C470" s="26" t="s">
        <v>503</v>
      </c>
      <c r="D470" s="24">
        <v>43952</v>
      </c>
      <c r="E470" s="27">
        <f>2600*57.5</f>
        <v>149500</v>
      </c>
      <c r="F470" s="117" t="s">
        <v>764</v>
      </c>
      <c r="G470" s="27"/>
      <c r="H470" s="71">
        <f t="shared" si="7"/>
        <v>149500</v>
      </c>
      <c r="I470" s="115" t="s">
        <v>762</v>
      </c>
    </row>
    <row r="471" spans="1:9" s="70" customFormat="1" ht="12" x14ac:dyDescent="0.2">
      <c r="A471" s="30" t="s">
        <v>481</v>
      </c>
      <c r="B471" s="25" t="s">
        <v>8</v>
      </c>
      <c r="C471" s="26" t="s">
        <v>480</v>
      </c>
      <c r="D471" s="24">
        <v>43952</v>
      </c>
      <c r="E471" s="28">
        <f>16750*71</f>
        <v>1189250</v>
      </c>
      <c r="F471" s="117" t="s">
        <v>764</v>
      </c>
      <c r="G471" s="28"/>
      <c r="H471" s="71">
        <f t="shared" si="7"/>
        <v>1189250</v>
      </c>
      <c r="I471" s="115" t="s">
        <v>762</v>
      </c>
    </row>
    <row r="472" spans="1:9" s="70" customFormat="1" ht="12" x14ac:dyDescent="0.2">
      <c r="A472" s="30" t="s">
        <v>481</v>
      </c>
      <c r="B472" s="25" t="s">
        <v>8</v>
      </c>
      <c r="C472" s="26" t="s">
        <v>482</v>
      </c>
      <c r="D472" s="24">
        <v>43952</v>
      </c>
      <c r="E472" s="28">
        <f>16750*71</f>
        <v>1189250</v>
      </c>
      <c r="F472" s="117" t="s">
        <v>764</v>
      </c>
      <c r="G472" s="28"/>
      <c r="H472" s="71">
        <f t="shared" si="7"/>
        <v>1189250</v>
      </c>
      <c r="I472" s="115" t="s">
        <v>762</v>
      </c>
    </row>
    <row r="473" spans="1:9" s="70" customFormat="1" ht="12" x14ac:dyDescent="0.2">
      <c r="A473" s="30" t="s">
        <v>505</v>
      </c>
      <c r="B473" s="25" t="s">
        <v>8</v>
      </c>
      <c r="C473" s="26" t="s">
        <v>440</v>
      </c>
      <c r="D473" s="24">
        <v>43726</v>
      </c>
      <c r="E473" s="27">
        <f>11974*57.5</f>
        <v>688505</v>
      </c>
      <c r="F473" s="117" t="s">
        <v>764</v>
      </c>
      <c r="G473" s="27"/>
      <c r="H473" s="71">
        <f t="shared" si="7"/>
        <v>688505</v>
      </c>
      <c r="I473" s="115" t="s">
        <v>762</v>
      </c>
    </row>
    <row r="474" spans="1:9" s="70" customFormat="1" ht="12" x14ac:dyDescent="0.2">
      <c r="A474" s="30" t="s">
        <v>508</v>
      </c>
      <c r="B474" s="25" t="s">
        <v>8</v>
      </c>
      <c r="C474" s="26" t="s">
        <v>440</v>
      </c>
      <c r="D474" s="24">
        <v>43845</v>
      </c>
      <c r="E474" s="27">
        <f>30507.2*57.5</f>
        <v>1754164</v>
      </c>
      <c r="F474" s="117" t="s">
        <v>764</v>
      </c>
      <c r="G474" s="27"/>
      <c r="H474" s="71">
        <f t="shared" si="7"/>
        <v>1754164</v>
      </c>
      <c r="I474" s="115" t="s">
        <v>762</v>
      </c>
    </row>
    <row r="475" spans="1:9" s="70" customFormat="1" ht="12" x14ac:dyDescent="0.2">
      <c r="A475" s="30" t="s">
        <v>507</v>
      </c>
      <c r="B475" s="25" t="s">
        <v>8</v>
      </c>
      <c r="C475" s="26" t="s">
        <v>506</v>
      </c>
      <c r="D475" s="24">
        <v>43726</v>
      </c>
      <c r="E475" s="27">
        <f>92315*57.5</f>
        <v>5308112.5</v>
      </c>
      <c r="F475" s="117" t="s">
        <v>764</v>
      </c>
      <c r="G475" s="27"/>
      <c r="H475" s="71">
        <f t="shared" si="7"/>
        <v>5308112.5</v>
      </c>
      <c r="I475" s="115" t="s">
        <v>762</v>
      </c>
    </row>
    <row r="476" spans="1:9" s="70" customFormat="1" ht="12" x14ac:dyDescent="0.2">
      <c r="A476" s="30" t="s">
        <v>507</v>
      </c>
      <c r="B476" s="25" t="s">
        <v>8</v>
      </c>
      <c r="C476" s="26" t="s">
        <v>509</v>
      </c>
      <c r="D476" s="24">
        <v>43952</v>
      </c>
      <c r="E476" s="27">
        <f>92315*57.5</f>
        <v>5308112.5</v>
      </c>
      <c r="F476" s="117" t="s">
        <v>764</v>
      </c>
      <c r="G476" s="27"/>
      <c r="H476" s="71">
        <f t="shared" si="7"/>
        <v>5308112.5</v>
      </c>
      <c r="I476" s="115" t="s">
        <v>762</v>
      </c>
    </row>
    <row r="477" spans="1:9" s="70" customFormat="1" ht="12" x14ac:dyDescent="0.2">
      <c r="A477" s="30" t="s">
        <v>403</v>
      </c>
      <c r="B477" s="25" t="s">
        <v>8</v>
      </c>
      <c r="C477" s="48" t="s">
        <v>402</v>
      </c>
      <c r="D477" s="24">
        <v>44028</v>
      </c>
      <c r="E477" s="28">
        <f>18088*71</f>
        <v>1284248</v>
      </c>
      <c r="F477" s="117" t="s">
        <v>764</v>
      </c>
      <c r="G477" s="28"/>
      <c r="H477" s="71">
        <f t="shared" si="7"/>
        <v>1284248</v>
      </c>
      <c r="I477" s="115" t="s">
        <v>762</v>
      </c>
    </row>
    <row r="478" spans="1:9" s="70" customFormat="1" ht="12" x14ac:dyDescent="0.2">
      <c r="A478" s="30" t="s">
        <v>409</v>
      </c>
      <c r="B478" s="25" t="s">
        <v>8</v>
      </c>
      <c r="C478" s="26" t="s">
        <v>408</v>
      </c>
      <c r="D478" s="24">
        <v>43881</v>
      </c>
      <c r="E478" s="28">
        <f>1540.96*71</f>
        <v>109408.16</v>
      </c>
      <c r="F478" s="117" t="s">
        <v>764</v>
      </c>
      <c r="G478" s="28"/>
      <c r="H478" s="71">
        <f t="shared" si="7"/>
        <v>109408.16</v>
      </c>
      <c r="I478" s="115" t="s">
        <v>762</v>
      </c>
    </row>
    <row r="479" spans="1:9" s="70" customFormat="1" ht="12" x14ac:dyDescent="0.2">
      <c r="A479" s="30" t="s">
        <v>409</v>
      </c>
      <c r="B479" s="25" t="s">
        <v>8</v>
      </c>
      <c r="C479" s="26" t="s">
        <v>410</v>
      </c>
      <c r="D479" s="24">
        <v>43889</v>
      </c>
      <c r="E479" s="28">
        <f>1540.96*71</f>
        <v>109408.16</v>
      </c>
      <c r="F479" s="117" t="s">
        <v>764</v>
      </c>
      <c r="G479" s="28"/>
      <c r="H479" s="71">
        <f t="shared" si="7"/>
        <v>109408.16</v>
      </c>
      <c r="I479" s="115" t="s">
        <v>762</v>
      </c>
    </row>
    <row r="480" spans="1:9" s="70" customFormat="1" ht="12" x14ac:dyDescent="0.2">
      <c r="A480" s="30" t="s">
        <v>412</v>
      </c>
      <c r="B480" s="25" t="s">
        <v>8</v>
      </c>
      <c r="C480" s="26" t="s">
        <v>411</v>
      </c>
      <c r="D480" s="24">
        <v>43889</v>
      </c>
      <c r="E480" s="28">
        <f>2054.6*71</f>
        <v>145876.6</v>
      </c>
      <c r="F480" s="117" t="s">
        <v>764</v>
      </c>
      <c r="G480" s="28"/>
      <c r="H480" s="71">
        <f t="shared" si="7"/>
        <v>145876.6</v>
      </c>
      <c r="I480" s="115" t="s">
        <v>762</v>
      </c>
    </row>
    <row r="481" spans="1:9" s="70" customFormat="1" ht="12" x14ac:dyDescent="0.2">
      <c r="A481" s="30" t="s">
        <v>465</v>
      </c>
      <c r="B481" s="25" t="s">
        <v>8</v>
      </c>
      <c r="C481" s="26" t="s">
        <v>464</v>
      </c>
      <c r="D481" s="24">
        <v>43447</v>
      </c>
      <c r="E481" s="28">
        <f>22505.02*71</f>
        <v>1597856.42</v>
      </c>
      <c r="F481" s="117" t="s">
        <v>764</v>
      </c>
      <c r="G481" s="28"/>
      <c r="H481" s="71">
        <f t="shared" si="7"/>
        <v>1597856.42</v>
      </c>
      <c r="I481" s="115" t="s">
        <v>762</v>
      </c>
    </row>
    <row r="482" spans="1:9" s="70" customFormat="1" ht="12" x14ac:dyDescent="0.2">
      <c r="A482" s="30" t="s">
        <v>415</v>
      </c>
      <c r="B482" s="25" t="s">
        <v>8</v>
      </c>
      <c r="C482" s="49" t="s">
        <v>400</v>
      </c>
      <c r="D482" s="24">
        <v>43789</v>
      </c>
      <c r="E482" s="28">
        <f>2312.12*71</f>
        <v>164160.51999999999</v>
      </c>
      <c r="F482" s="117" t="s">
        <v>764</v>
      </c>
      <c r="G482" s="28"/>
      <c r="H482" s="71">
        <f t="shared" si="7"/>
        <v>164160.51999999999</v>
      </c>
      <c r="I482" s="115" t="s">
        <v>762</v>
      </c>
    </row>
    <row r="483" spans="1:9" s="70" customFormat="1" ht="12" x14ac:dyDescent="0.2">
      <c r="A483" s="30" t="s">
        <v>423</v>
      </c>
      <c r="B483" s="25" t="s">
        <v>8</v>
      </c>
      <c r="C483" s="26" t="s">
        <v>422</v>
      </c>
      <c r="D483" s="24">
        <v>43599</v>
      </c>
      <c r="E483" s="27">
        <f>11154*71</f>
        <v>791934</v>
      </c>
      <c r="F483" s="117" t="s">
        <v>764</v>
      </c>
      <c r="G483" s="27"/>
      <c r="H483" s="71">
        <f t="shared" si="7"/>
        <v>791934</v>
      </c>
      <c r="I483" s="115" t="s">
        <v>762</v>
      </c>
    </row>
    <row r="484" spans="1:9" s="70" customFormat="1" ht="12" x14ac:dyDescent="0.2">
      <c r="A484" s="30" t="s">
        <v>425</v>
      </c>
      <c r="B484" s="25" t="s">
        <v>8</v>
      </c>
      <c r="C484" s="26" t="s">
        <v>424</v>
      </c>
      <c r="D484" s="24">
        <v>43599</v>
      </c>
      <c r="E484" s="27">
        <f>11154*71</f>
        <v>791934</v>
      </c>
      <c r="F484" s="117" t="s">
        <v>764</v>
      </c>
      <c r="G484" s="27"/>
      <c r="H484" s="71">
        <f t="shared" si="7"/>
        <v>791934</v>
      </c>
      <c r="I484" s="115" t="s">
        <v>762</v>
      </c>
    </row>
    <row r="485" spans="1:9" s="70" customFormat="1" ht="12" x14ac:dyDescent="0.2">
      <c r="A485" s="30" t="s">
        <v>427</v>
      </c>
      <c r="B485" s="25" t="s">
        <v>8</v>
      </c>
      <c r="C485" s="26" t="s">
        <v>426</v>
      </c>
      <c r="D485" s="24">
        <v>43796</v>
      </c>
      <c r="E485" s="27">
        <f>12250*71</f>
        <v>869750</v>
      </c>
      <c r="F485" s="117" t="s">
        <v>764</v>
      </c>
      <c r="G485" s="27"/>
      <c r="H485" s="71">
        <f t="shared" ref="H485:H516" si="8">+E485-G485</f>
        <v>869750</v>
      </c>
      <c r="I485" s="115" t="s">
        <v>762</v>
      </c>
    </row>
    <row r="486" spans="1:9" s="70" customFormat="1" ht="12" x14ac:dyDescent="0.2">
      <c r="A486" s="30" t="s">
        <v>433</v>
      </c>
      <c r="B486" s="25" t="s">
        <v>8</v>
      </c>
      <c r="C486" s="26" t="s">
        <v>432</v>
      </c>
      <c r="D486" s="24">
        <v>43816</v>
      </c>
      <c r="E486" s="27">
        <f>12349.56*71</f>
        <v>876818.76</v>
      </c>
      <c r="F486" s="117" t="s">
        <v>764</v>
      </c>
      <c r="G486" s="27"/>
      <c r="H486" s="71">
        <f t="shared" si="8"/>
        <v>876818.76</v>
      </c>
      <c r="I486" s="115" t="s">
        <v>762</v>
      </c>
    </row>
    <row r="487" spans="1:9" s="70" customFormat="1" ht="12" x14ac:dyDescent="0.2">
      <c r="A487" s="30" t="s">
        <v>429</v>
      </c>
      <c r="B487" s="25" t="s">
        <v>8</v>
      </c>
      <c r="C487" s="26" t="s">
        <v>428</v>
      </c>
      <c r="D487" s="24">
        <v>43448</v>
      </c>
      <c r="E487" s="27">
        <f>13029*71</f>
        <v>925059</v>
      </c>
      <c r="F487" s="117" t="s">
        <v>764</v>
      </c>
      <c r="G487" s="27"/>
      <c r="H487" s="71">
        <f t="shared" si="8"/>
        <v>925059</v>
      </c>
      <c r="I487" s="115" t="s">
        <v>762</v>
      </c>
    </row>
    <row r="488" spans="1:9" s="70" customFormat="1" ht="12" x14ac:dyDescent="0.2">
      <c r="A488" s="30" t="s">
        <v>431</v>
      </c>
      <c r="B488" s="25" t="s">
        <v>8</v>
      </c>
      <c r="C488" s="26" t="s">
        <v>430</v>
      </c>
      <c r="D488" s="24">
        <v>43599</v>
      </c>
      <c r="E488" s="27">
        <f>14872*71</f>
        <v>1055912</v>
      </c>
      <c r="F488" s="117" t="s">
        <v>764</v>
      </c>
      <c r="G488" s="27"/>
      <c r="H488" s="71">
        <f t="shared" si="8"/>
        <v>1055912</v>
      </c>
      <c r="I488" s="115" t="s">
        <v>762</v>
      </c>
    </row>
    <row r="489" spans="1:9" s="70" customFormat="1" ht="12" x14ac:dyDescent="0.2">
      <c r="A489" s="30" t="s">
        <v>435</v>
      </c>
      <c r="B489" s="25" t="s">
        <v>8</v>
      </c>
      <c r="C489" s="26" t="s">
        <v>434</v>
      </c>
      <c r="D489" s="24">
        <v>43586</v>
      </c>
      <c r="E489" s="27">
        <f>24500*71</f>
        <v>1739500</v>
      </c>
      <c r="F489" s="117" t="s">
        <v>764</v>
      </c>
      <c r="G489" s="27"/>
      <c r="H489" s="71">
        <f t="shared" si="8"/>
        <v>1739500</v>
      </c>
      <c r="I489" s="115" t="s">
        <v>762</v>
      </c>
    </row>
    <row r="490" spans="1:9" s="70" customFormat="1" ht="12" x14ac:dyDescent="0.2">
      <c r="A490" s="30" t="s">
        <v>437</v>
      </c>
      <c r="B490" s="25" t="s">
        <v>8</v>
      </c>
      <c r="C490" s="26" t="s">
        <v>436</v>
      </c>
      <c r="D490" s="24">
        <v>43504</v>
      </c>
      <c r="E490" s="27">
        <f>467595.75*71</f>
        <v>33199298.25</v>
      </c>
      <c r="F490" s="117" t="s">
        <v>764</v>
      </c>
      <c r="G490" s="27"/>
      <c r="H490" s="71">
        <f t="shared" si="8"/>
        <v>33199298.25</v>
      </c>
      <c r="I490" s="115" t="s">
        <v>762</v>
      </c>
    </row>
    <row r="491" spans="1:9" s="70" customFormat="1" ht="12" x14ac:dyDescent="0.2">
      <c r="A491" s="30" t="s">
        <v>439</v>
      </c>
      <c r="B491" s="25" t="s">
        <v>8</v>
      </c>
      <c r="C491" s="26" t="s">
        <v>438</v>
      </c>
      <c r="D491" s="24">
        <v>43599</v>
      </c>
      <c r="E491" s="27">
        <f>608589*71</f>
        <v>43209819</v>
      </c>
      <c r="F491" s="117" t="s">
        <v>764</v>
      </c>
      <c r="G491" s="27"/>
      <c r="H491" s="71">
        <f t="shared" si="8"/>
        <v>43209819</v>
      </c>
      <c r="I491" s="115" t="s">
        <v>762</v>
      </c>
    </row>
    <row r="492" spans="1:9" s="70" customFormat="1" ht="12" x14ac:dyDescent="0.2">
      <c r="A492" s="30" t="s">
        <v>511</v>
      </c>
      <c r="B492" s="25" t="s">
        <v>8</v>
      </c>
      <c r="C492" s="26" t="s">
        <v>510</v>
      </c>
      <c r="D492" s="24">
        <v>43983</v>
      </c>
      <c r="E492" s="27">
        <f>58035*57.5</f>
        <v>3337012.5</v>
      </c>
      <c r="F492" s="117" t="s">
        <v>764</v>
      </c>
      <c r="G492" s="27"/>
      <c r="H492" s="71">
        <f t="shared" si="8"/>
        <v>3337012.5</v>
      </c>
      <c r="I492" s="115" t="s">
        <v>762</v>
      </c>
    </row>
    <row r="493" spans="1:9" s="70" customFormat="1" ht="12" x14ac:dyDescent="0.2">
      <c r="A493" s="30" t="s">
        <v>474</v>
      </c>
      <c r="B493" s="25" t="s">
        <v>8</v>
      </c>
      <c r="C493" s="26" t="s">
        <v>400</v>
      </c>
      <c r="D493" s="24">
        <v>43817</v>
      </c>
      <c r="E493" s="28">
        <f>63750.37*71</f>
        <v>4526276.2700000005</v>
      </c>
      <c r="F493" s="117" t="s">
        <v>764</v>
      </c>
      <c r="G493" s="28"/>
      <c r="H493" s="71">
        <f t="shared" si="8"/>
        <v>4526276.2700000005</v>
      </c>
      <c r="I493" s="115" t="s">
        <v>762</v>
      </c>
    </row>
    <row r="494" spans="1:9" s="70" customFormat="1" ht="12" x14ac:dyDescent="0.2">
      <c r="A494" s="30" t="s">
        <v>475</v>
      </c>
      <c r="B494" s="25" t="s">
        <v>8</v>
      </c>
      <c r="C494" s="26" t="s">
        <v>400</v>
      </c>
      <c r="D494" s="24">
        <v>43770</v>
      </c>
      <c r="E494" s="27">
        <f>10920*71</f>
        <v>775320</v>
      </c>
      <c r="F494" s="117" t="s">
        <v>764</v>
      </c>
      <c r="G494" s="27"/>
      <c r="H494" s="71">
        <f t="shared" si="8"/>
        <v>775320</v>
      </c>
      <c r="I494" s="115" t="s">
        <v>762</v>
      </c>
    </row>
    <row r="495" spans="1:9" s="70" customFormat="1" ht="12" x14ac:dyDescent="0.2">
      <c r="A495" s="30" t="s">
        <v>476</v>
      </c>
      <c r="B495" s="25" t="s">
        <v>8</v>
      </c>
      <c r="C495" s="26" t="s">
        <v>400</v>
      </c>
      <c r="D495" s="24">
        <v>43871</v>
      </c>
      <c r="E495" s="27">
        <f>158400*71</f>
        <v>11246400</v>
      </c>
      <c r="F495" s="117" t="s">
        <v>764</v>
      </c>
      <c r="G495" s="27"/>
      <c r="H495" s="71">
        <f t="shared" si="8"/>
        <v>11246400</v>
      </c>
      <c r="I495" s="115" t="s">
        <v>762</v>
      </c>
    </row>
    <row r="496" spans="1:9" s="70" customFormat="1" ht="12" x14ac:dyDescent="0.2">
      <c r="A496" s="30" t="s">
        <v>476</v>
      </c>
      <c r="B496" s="25" t="s">
        <v>8</v>
      </c>
      <c r="C496" s="26" t="s">
        <v>400</v>
      </c>
      <c r="D496" s="24">
        <v>43970</v>
      </c>
      <c r="E496" s="27">
        <f>158400*71</f>
        <v>11246400</v>
      </c>
      <c r="F496" s="117" t="s">
        <v>764</v>
      </c>
      <c r="G496" s="27"/>
      <c r="H496" s="71">
        <f t="shared" si="8"/>
        <v>11246400</v>
      </c>
      <c r="I496" s="115" t="s">
        <v>762</v>
      </c>
    </row>
    <row r="497" spans="1:9" s="70" customFormat="1" ht="12" x14ac:dyDescent="0.2">
      <c r="A497" s="30" t="s">
        <v>477</v>
      </c>
      <c r="B497" s="25" t="s">
        <v>8</v>
      </c>
      <c r="C497" s="26" t="s">
        <v>400</v>
      </c>
      <c r="D497" s="24">
        <v>43111</v>
      </c>
      <c r="E497" s="27">
        <f>89800*71</f>
        <v>6375800</v>
      </c>
      <c r="F497" s="117" t="s">
        <v>764</v>
      </c>
      <c r="G497" s="27"/>
      <c r="H497" s="71">
        <f t="shared" si="8"/>
        <v>6375800</v>
      </c>
      <c r="I497" s="115" t="s">
        <v>762</v>
      </c>
    </row>
    <row r="498" spans="1:9" s="70" customFormat="1" ht="12" x14ac:dyDescent="0.2">
      <c r="A498" s="30" t="s">
        <v>513</v>
      </c>
      <c r="B498" s="25" t="s">
        <v>8</v>
      </c>
      <c r="C498" s="26" t="s">
        <v>512</v>
      </c>
      <c r="D498" s="24">
        <v>44075</v>
      </c>
      <c r="E498" s="28">
        <f>11200*57.5</f>
        <v>644000</v>
      </c>
      <c r="F498" s="117" t="s">
        <v>764</v>
      </c>
      <c r="G498" s="28"/>
      <c r="H498" s="71">
        <f t="shared" si="8"/>
        <v>644000</v>
      </c>
      <c r="I498" s="115" t="s">
        <v>762</v>
      </c>
    </row>
    <row r="499" spans="1:9" s="70" customFormat="1" ht="12" x14ac:dyDescent="0.2">
      <c r="A499" s="30" t="s">
        <v>515</v>
      </c>
      <c r="B499" s="25" t="s">
        <v>8</v>
      </c>
      <c r="C499" s="26" t="s">
        <v>514</v>
      </c>
      <c r="D499" s="24">
        <v>44214</v>
      </c>
      <c r="E499" s="28">
        <f>14000*57.5</f>
        <v>805000</v>
      </c>
      <c r="F499" s="117" t="s">
        <v>764</v>
      </c>
      <c r="G499" s="28"/>
      <c r="H499" s="71">
        <f t="shared" si="8"/>
        <v>805000</v>
      </c>
      <c r="I499" s="115" t="s">
        <v>749</v>
      </c>
    </row>
    <row r="500" spans="1:9" s="70" customFormat="1" ht="12" x14ac:dyDescent="0.2">
      <c r="A500" s="30" t="s">
        <v>419</v>
      </c>
      <c r="B500" s="25" t="s">
        <v>8</v>
      </c>
      <c r="C500" s="26" t="s">
        <v>418</v>
      </c>
      <c r="D500" s="24">
        <v>43867</v>
      </c>
      <c r="E500" s="27">
        <f>1296*71</f>
        <v>92016</v>
      </c>
      <c r="F500" s="117" t="s">
        <v>764</v>
      </c>
      <c r="G500" s="27"/>
      <c r="H500" s="71">
        <f t="shared" si="8"/>
        <v>92016</v>
      </c>
      <c r="I500" s="115" t="s">
        <v>762</v>
      </c>
    </row>
    <row r="501" spans="1:9" s="70" customFormat="1" ht="12" x14ac:dyDescent="0.2">
      <c r="A501" s="30" t="s">
        <v>421</v>
      </c>
      <c r="B501" s="25" t="s">
        <v>8</v>
      </c>
      <c r="C501" s="26" t="s">
        <v>420</v>
      </c>
      <c r="D501" s="24">
        <v>43801</v>
      </c>
      <c r="E501" s="27">
        <f>10.8*71</f>
        <v>766.80000000000007</v>
      </c>
      <c r="F501" s="117" t="s">
        <v>764</v>
      </c>
      <c r="G501" s="27"/>
      <c r="H501" s="71">
        <f t="shared" si="8"/>
        <v>766.80000000000007</v>
      </c>
      <c r="I501" s="115" t="s">
        <v>762</v>
      </c>
    </row>
    <row r="502" spans="1:9" s="70" customFormat="1" ht="12" x14ac:dyDescent="0.2">
      <c r="A502" s="30" t="s">
        <v>441</v>
      </c>
      <c r="B502" s="25" t="s">
        <v>8</v>
      </c>
      <c r="C502" s="26" t="s">
        <v>440</v>
      </c>
      <c r="D502" s="24">
        <v>43602</v>
      </c>
      <c r="E502" s="27">
        <f>35001.67*71</f>
        <v>2485118.5699999998</v>
      </c>
      <c r="F502" s="117" t="s">
        <v>764</v>
      </c>
      <c r="G502" s="27"/>
      <c r="H502" s="71">
        <f t="shared" si="8"/>
        <v>2485118.5699999998</v>
      </c>
      <c r="I502" s="115" t="s">
        <v>762</v>
      </c>
    </row>
    <row r="503" spans="1:9" s="70" customFormat="1" ht="12" x14ac:dyDescent="0.2">
      <c r="A503" s="30" t="s">
        <v>442</v>
      </c>
      <c r="B503" s="25" t="s">
        <v>8</v>
      </c>
      <c r="C503" s="26" t="s">
        <v>440</v>
      </c>
      <c r="D503" s="24">
        <v>43602</v>
      </c>
      <c r="E503" s="27">
        <f>540.92*71</f>
        <v>38405.32</v>
      </c>
      <c r="F503" s="117" t="s">
        <v>764</v>
      </c>
      <c r="G503" s="27"/>
      <c r="H503" s="71">
        <f t="shared" si="8"/>
        <v>38405.32</v>
      </c>
      <c r="I503" s="115" t="s">
        <v>762</v>
      </c>
    </row>
    <row r="504" spans="1:9" s="70" customFormat="1" ht="12" x14ac:dyDescent="0.2">
      <c r="A504" s="30" t="s">
        <v>443</v>
      </c>
      <c r="B504" s="25" t="s">
        <v>8</v>
      </c>
      <c r="C504" s="26" t="s">
        <v>440</v>
      </c>
      <c r="D504" s="24">
        <v>43602</v>
      </c>
      <c r="E504" s="27">
        <f>8795.54*71</f>
        <v>624483.34000000008</v>
      </c>
      <c r="F504" s="117" t="s">
        <v>764</v>
      </c>
      <c r="G504" s="27"/>
      <c r="H504" s="71">
        <f t="shared" si="8"/>
        <v>624483.34000000008</v>
      </c>
      <c r="I504" s="115" t="s">
        <v>762</v>
      </c>
    </row>
    <row r="505" spans="1:9" s="70" customFormat="1" ht="12" x14ac:dyDescent="0.2">
      <c r="A505" s="30" t="s">
        <v>444</v>
      </c>
      <c r="B505" s="25" t="s">
        <v>8</v>
      </c>
      <c r="C505" s="26" t="s">
        <v>440</v>
      </c>
      <c r="D505" s="24">
        <v>43402</v>
      </c>
      <c r="E505" s="27">
        <f>12758.36*71</f>
        <v>905843.56</v>
      </c>
      <c r="F505" s="117" t="s">
        <v>764</v>
      </c>
      <c r="G505" s="27"/>
      <c r="H505" s="71">
        <f t="shared" si="8"/>
        <v>905843.56</v>
      </c>
      <c r="I505" s="115" t="s">
        <v>762</v>
      </c>
    </row>
    <row r="506" spans="1:9" s="70" customFormat="1" ht="12" x14ac:dyDescent="0.2">
      <c r="A506" s="30" t="s">
        <v>445</v>
      </c>
      <c r="B506" s="25" t="s">
        <v>8</v>
      </c>
      <c r="C506" s="26" t="s">
        <v>440</v>
      </c>
      <c r="D506" s="24">
        <v>43402</v>
      </c>
      <c r="E506" s="27">
        <f>28191.53*71</f>
        <v>2001598.63</v>
      </c>
      <c r="F506" s="117" t="s">
        <v>764</v>
      </c>
      <c r="G506" s="27"/>
      <c r="H506" s="71">
        <f t="shared" si="8"/>
        <v>2001598.63</v>
      </c>
      <c r="I506" s="115" t="s">
        <v>762</v>
      </c>
    </row>
    <row r="507" spans="1:9" s="70" customFormat="1" ht="12" x14ac:dyDescent="0.2">
      <c r="A507" s="30" t="s">
        <v>449</v>
      </c>
      <c r="B507" s="25" t="s">
        <v>8</v>
      </c>
      <c r="C507" s="26" t="s">
        <v>440</v>
      </c>
      <c r="D507" s="24">
        <v>43402</v>
      </c>
      <c r="E507" s="27">
        <f>3786.44*71</f>
        <v>268837.24</v>
      </c>
      <c r="F507" s="117" t="s">
        <v>764</v>
      </c>
      <c r="G507" s="27"/>
      <c r="H507" s="71">
        <f t="shared" si="8"/>
        <v>268837.24</v>
      </c>
      <c r="I507" s="115" t="s">
        <v>762</v>
      </c>
    </row>
    <row r="508" spans="1:9" s="70" customFormat="1" ht="12" x14ac:dyDescent="0.2">
      <c r="A508" s="30" t="s">
        <v>448</v>
      </c>
      <c r="B508" s="25" t="s">
        <v>8</v>
      </c>
      <c r="C508" s="26" t="s">
        <v>440</v>
      </c>
      <c r="D508" s="24">
        <v>44028</v>
      </c>
      <c r="E508" s="27">
        <f>47487.81*71</f>
        <v>3371634.51</v>
      </c>
      <c r="F508" s="117" t="s">
        <v>764</v>
      </c>
      <c r="G508" s="27"/>
      <c r="H508" s="71">
        <f t="shared" si="8"/>
        <v>3371634.51</v>
      </c>
      <c r="I508" s="115" t="s">
        <v>762</v>
      </c>
    </row>
    <row r="509" spans="1:9" s="70" customFormat="1" ht="12" x14ac:dyDescent="0.2">
      <c r="A509" s="30" t="s">
        <v>447</v>
      </c>
      <c r="B509" s="25" t="s">
        <v>8</v>
      </c>
      <c r="C509" s="26" t="s">
        <v>440</v>
      </c>
      <c r="D509" s="24">
        <v>43402</v>
      </c>
      <c r="E509" s="27">
        <f>540.92*71</f>
        <v>38405.32</v>
      </c>
      <c r="F509" s="117" t="s">
        <v>764</v>
      </c>
      <c r="G509" s="27"/>
      <c r="H509" s="71">
        <f t="shared" si="8"/>
        <v>38405.32</v>
      </c>
      <c r="I509" s="115" t="s">
        <v>762</v>
      </c>
    </row>
    <row r="510" spans="1:9" s="70" customFormat="1" ht="12" x14ac:dyDescent="0.2">
      <c r="A510" s="30" t="s">
        <v>447</v>
      </c>
      <c r="B510" s="25" t="s">
        <v>8</v>
      </c>
      <c r="C510" s="26" t="s">
        <v>440</v>
      </c>
      <c r="D510" s="24">
        <v>43602</v>
      </c>
      <c r="E510" s="27">
        <f>540.92*71</f>
        <v>38405.32</v>
      </c>
      <c r="F510" s="117" t="s">
        <v>764</v>
      </c>
      <c r="G510" s="27"/>
      <c r="H510" s="71">
        <f t="shared" si="8"/>
        <v>38405.32</v>
      </c>
      <c r="I510" s="115" t="s">
        <v>762</v>
      </c>
    </row>
    <row r="511" spans="1:9" s="70" customFormat="1" ht="12" x14ac:dyDescent="0.2">
      <c r="A511" s="30" t="s">
        <v>446</v>
      </c>
      <c r="B511" s="25" t="s">
        <v>8</v>
      </c>
      <c r="C511" s="26" t="s">
        <v>440</v>
      </c>
      <c r="D511" s="24">
        <v>43107</v>
      </c>
      <c r="E511" s="27">
        <f>545.92*71</f>
        <v>38760.32</v>
      </c>
      <c r="F511" s="117" t="s">
        <v>764</v>
      </c>
      <c r="G511" s="27"/>
      <c r="H511" s="71">
        <f t="shared" si="8"/>
        <v>38760.32</v>
      </c>
      <c r="I511" s="115" t="s">
        <v>762</v>
      </c>
    </row>
    <row r="512" spans="1:9" s="70" customFormat="1" ht="12" x14ac:dyDescent="0.2">
      <c r="A512" s="30" t="s">
        <v>451</v>
      </c>
      <c r="B512" s="25" t="s">
        <v>8</v>
      </c>
      <c r="C512" s="26" t="s">
        <v>450</v>
      </c>
      <c r="D512" s="24">
        <v>43306</v>
      </c>
      <c r="E512" s="27">
        <f>1874*71</f>
        <v>133054</v>
      </c>
      <c r="F512" s="117" t="s">
        <v>764</v>
      </c>
      <c r="G512" s="27"/>
      <c r="H512" s="71">
        <f t="shared" si="8"/>
        <v>133054</v>
      </c>
      <c r="I512" s="115" t="s">
        <v>762</v>
      </c>
    </row>
    <row r="513" spans="1:9" s="70" customFormat="1" ht="12" x14ac:dyDescent="0.2">
      <c r="A513" s="30" t="s">
        <v>452</v>
      </c>
      <c r="B513" s="25" t="s">
        <v>8</v>
      </c>
      <c r="C513" s="26" t="s">
        <v>440</v>
      </c>
      <c r="D513" s="24">
        <v>43391</v>
      </c>
      <c r="E513" s="27">
        <f>15545.25*71</f>
        <v>1103712.75</v>
      </c>
      <c r="F513" s="117" t="s">
        <v>764</v>
      </c>
      <c r="G513" s="27"/>
      <c r="H513" s="71">
        <f t="shared" si="8"/>
        <v>1103712.75</v>
      </c>
      <c r="I513" s="115" t="s">
        <v>762</v>
      </c>
    </row>
    <row r="514" spans="1:9" s="70" customFormat="1" ht="12" x14ac:dyDescent="0.2">
      <c r="A514" s="30" t="s">
        <v>453</v>
      </c>
      <c r="B514" s="25" t="s">
        <v>8</v>
      </c>
      <c r="C514" s="26" t="s">
        <v>440</v>
      </c>
      <c r="D514" s="24">
        <v>43452</v>
      </c>
      <c r="E514" s="27">
        <f>2035.69*71</f>
        <v>144533.99</v>
      </c>
      <c r="F514" s="117" t="s">
        <v>764</v>
      </c>
      <c r="G514" s="27"/>
      <c r="H514" s="71">
        <f t="shared" si="8"/>
        <v>144533.99</v>
      </c>
      <c r="I514" s="115" t="s">
        <v>762</v>
      </c>
    </row>
    <row r="515" spans="1:9" s="70" customFormat="1" ht="12" x14ac:dyDescent="0.2">
      <c r="A515" s="30" t="s">
        <v>454</v>
      </c>
      <c r="B515" s="25" t="s">
        <v>8</v>
      </c>
      <c r="C515" s="26" t="s">
        <v>440</v>
      </c>
      <c r="D515" s="24">
        <v>43452</v>
      </c>
      <c r="E515" s="27">
        <f>2220.75*71</f>
        <v>157673.25</v>
      </c>
      <c r="F515" s="117" t="s">
        <v>764</v>
      </c>
      <c r="G515" s="27"/>
      <c r="H515" s="71">
        <f t="shared" si="8"/>
        <v>157673.25</v>
      </c>
      <c r="I515" s="115" t="s">
        <v>762</v>
      </c>
    </row>
    <row r="516" spans="1:9" s="70" customFormat="1" ht="12" x14ac:dyDescent="0.2">
      <c r="A516" s="30" t="s">
        <v>456</v>
      </c>
      <c r="B516" s="25" t="s">
        <v>8</v>
      </c>
      <c r="C516" s="26" t="s">
        <v>455</v>
      </c>
      <c r="D516" s="24">
        <v>43451</v>
      </c>
      <c r="E516" s="27">
        <f>237.5*71</f>
        <v>16862.5</v>
      </c>
      <c r="F516" s="117" t="s">
        <v>764</v>
      </c>
      <c r="G516" s="27"/>
      <c r="H516" s="71">
        <f t="shared" si="8"/>
        <v>16862.5</v>
      </c>
      <c r="I516" s="115" t="s">
        <v>762</v>
      </c>
    </row>
    <row r="517" spans="1:9" s="70" customFormat="1" ht="12" x14ac:dyDescent="0.2">
      <c r="A517" s="30" t="s">
        <v>457</v>
      </c>
      <c r="B517" s="25" t="s">
        <v>8</v>
      </c>
      <c r="C517" s="26" t="s">
        <v>440</v>
      </c>
      <c r="D517" s="24">
        <v>43550</v>
      </c>
      <c r="E517" s="27">
        <f>3886.32*71</f>
        <v>275928.72000000003</v>
      </c>
      <c r="F517" s="117" t="s">
        <v>764</v>
      </c>
      <c r="G517" s="27"/>
      <c r="H517" s="71">
        <f t="shared" ref="H517:H529" si="9">+E517-G517</f>
        <v>275928.72000000003</v>
      </c>
      <c r="I517" s="115" t="s">
        <v>762</v>
      </c>
    </row>
    <row r="518" spans="1:9" s="70" customFormat="1" ht="12" x14ac:dyDescent="0.2">
      <c r="A518" s="30" t="s">
        <v>459</v>
      </c>
      <c r="B518" s="25" t="s">
        <v>8</v>
      </c>
      <c r="C518" s="26" t="s">
        <v>458</v>
      </c>
      <c r="D518" s="24">
        <v>43550</v>
      </c>
      <c r="E518" s="27">
        <f>475*71</f>
        <v>33725</v>
      </c>
      <c r="F518" s="117" t="s">
        <v>764</v>
      </c>
      <c r="G518" s="27"/>
      <c r="H518" s="71">
        <f t="shared" si="9"/>
        <v>33725</v>
      </c>
      <c r="I518" s="115" t="s">
        <v>762</v>
      </c>
    </row>
    <row r="519" spans="1:9" s="70" customFormat="1" ht="12" x14ac:dyDescent="0.2">
      <c r="A519" s="30" t="s">
        <v>461</v>
      </c>
      <c r="B519" s="25" t="s">
        <v>8</v>
      </c>
      <c r="C519" s="26" t="s">
        <v>462</v>
      </c>
      <c r="D519" s="24">
        <v>43391</v>
      </c>
      <c r="E519" s="27">
        <f>5875*71</f>
        <v>417125</v>
      </c>
      <c r="F519" s="117" t="s">
        <v>764</v>
      </c>
      <c r="G519" s="27"/>
      <c r="H519" s="71">
        <f t="shared" si="9"/>
        <v>417125</v>
      </c>
      <c r="I519" s="115" t="s">
        <v>762</v>
      </c>
    </row>
    <row r="520" spans="1:9" s="70" customFormat="1" ht="12" x14ac:dyDescent="0.2">
      <c r="A520" s="30" t="s">
        <v>461</v>
      </c>
      <c r="B520" s="25" t="s">
        <v>8</v>
      </c>
      <c r="C520" s="26" t="s">
        <v>460</v>
      </c>
      <c r="D520" s="24">
        <v>43550</v>
      </c>
      <c r="E520" s="27">
        <f>5875*71</f>
        <v>417125</v>
      </c>
      <c r="F520" s="117" t="s">
        <v>764</v>
      </c>
      <c r="G520" s="27"/>
      <c r="H520" s="71">
        <f t="shared" si="9"/>
        <v>417125</v>
      </c>
      <c r="I520" s="115" t="s">
        <v>762</v>
      </c>
    </row>
    <row r="521" spans="1:9" s="70" customFormat="1" ht="12" x14ac:dyDescent="0.2">
      <c r="A521" s="30" t="s">
        <v>463</v>
      </c>
      <c r="B521" s="25" t="s">
        <v>8</v>
      </c>
      <c r="C521" s="26" t="s">
        <v>440</v>
      </c>
      <c r="D521" s="24">
        <v>43307</v>
      </c>
      <c r="E521" s="27">
        <f>740.25*71</f>
        <v>52557.75</v>
      </c>
      <c r="F521" s="117" t="s">
        <v>764</v>
      </c>
      <c r="G521" s="27"/>
      <c r="H521" s="71">
        <f t="shared" si="9"/>
        <v>52557.75</v>
      </c>
      <c r="I521" s="115" t="s">
        <v>762</v>
      </c>
    </row>
    <row r="522" spans="1:9" s="70" customFormat="1" ht="12" x14ac:dyDescent="0.2">
      <c r="A522" s="30" t="s">
        <v>466</v>
      </c>
      <c r="B522" s="25" t="s">
        <v>8</v>
      </c>
      <c r="C522" s="26" t="s">
        <v>400</v>
      </c>
      <c r="D522" s="24">
        <v>43137</v>
      </c>
      <c r="E522" s="27">
        <f>126.12*71</f>
        <v>8954.52</v>
      </c>
      <c r="F522" s="117" t="s">
        <v>764</v>
      </c>
      <c r="G522" s="27"/>
      <c r="H522" s="71">
        <f t="shared" si="9"/>
        <v>8954.52</v>
      </c>
      <c r="I522" s="115" t="s">
        <v>762</v>
      </c>
    </row>
    <row r="523" spans="1:9" s="70" customFormat="1" ht="12" x14ac:dyDescent="0.2">
      <c r="A523" s="30" t="s">
        <v>467</v>
      </c>
      <c r="B523" s="25" t="s">
        <v>8</v>
      </c>
      <c r="C523" s="26" t="s">
        <v>400</v>
      </c>
      <c r="D523" s="24">
        <v>43265</v>
      </c>
      <c r="E523" s="27">
        <f>176.27*71</f>
        <v>12515.17</v>
      </c>
      <c r="F523" s="117" t="s">
        <v>764</v>
      </c>
      <c r="G523" s="27"/>
      <c r="H523" s="71">
        <f t="shared" si="9"/>
        <v>12515.17</v>
      </c>
      <c r="I523" s="115" t="s">
        <v>762</v>
      </c>
    </row>
    <row r="524" spans="1:9" s="70" customFormat="1" ht="12" x14ac:dyDescent="0.2">
      <c r="A524" s="30" t="s">
        <v>469</v>
      </c>
      <c r="B524" s="25" t="s">
        <v>8</v>
      </c>
      <c r="C524" s="26" t="s">
        <v>468</v>
      </c>
      <c r="D524" s="24">
        <v>43718</v>
      </c>
      <c r="E524" s="27">
        <f>2556.87*71</f>
        <v>181537.77</v>
      </c>
      <c r="F524" s="117" t="s">
        <v>764</v>
      </c>
      <c r="G524" s="27"/>
      <c r="H524" s="71">
        <f t="shared" si="9"/>
        <v>181537.77</v>
      </c>
      <c r="I524" s="115" t="s">
        <v>762</v>
      </c>
    </row>
    <row r="525" spans="1:9" s="70" customFormat="1" ht="12" x14ac:dyDescent="0.2">
      <c r="A525" s="30" t="s">
        <v>471</v>
      </c>
      <c r="B525" s="25" t="s">
        <v>8</v>
      </c>
      <c r="C525" s="26" t="s">
        <v>470</v>
      </c>
      <c r="D525" s="24">
        <v>43718</v>
      </c>
      <c r="E525" s="27">
        <f>2559.85*71</f>
        <v>181749.35</v>
      </c>
      <c r="F525" s="117" t="s">
        <v>764</v>
      </c>
      <c r="G525" s="27"/>
      <c r="H525" s="71">
        <f t="shared" si="9"/>
        <v>181749.35</v>
      </c>
      <c r="I525" s="115" t="s">
        <v>762</v>
      </c>
    </row>
    <row r="526" spans="1:9" s="70" customFormat="1" ht="12" x14ac:dyDescent="0.2">
      <c r="A526" s="30" t="s">
        <v>472</v>
      </c>
      <c r="B526" s="25" t="s">
        <v>8</v>
      </c>
      <c r="C526" s="26" t="s">
        <v>400</v>
      </c>
      <c r="D526" s="24">
        <v>43265</v>
      </c>
      <c r="E526" s="27">
        <f>27.54*71</f>
        <v>1955.34</v>
      </c>
      <c r="F526" s="117" t="s">
        <v>764</v>
      </c>
      <c r="G526" s="27"/>
      <c r="H526" s="71">
        <f t="shared" si="9"/>
        <v>1955.34</v>
      </c>
      <c r="I526" s="115" t="s">
        <v>762</v>
      </c>
    </row>
    <row r="527" spans="1:9" s="70" customFormat="1" ht="12" x14ac:dyDescent="0.2">
      <c r="A527" s="30" t="s">
        <v>473</v>
      </c>
      <c r="B527" s="25" t="s">
        <v>8</v>
      </c>
      <c r="C527" s="26" t="s">
        <v>400</v>
      </c>
      <c r="D527" s="24">
        <v>43546</v>
      </c>
      <c r="E527" s="27">
        <f>284.34*71</f>
        <v>20188.14</v>
      </c>
      <c r="F527" s="117" t="s">
        <v>764</v>
      </c>
      <c r="G527" s="27"/>
      <c r="H527" s="71">
        <f t="shared" si="9"/>
        <v>20188.14</v>
      </c>
      <c r="I527" s="115" t="s">
        <v>762</v>
      </c>
    </row>
    <row r="528" spans="1:9" s="70" customFormat="1" ht="12" x14ac:dyDescent="0.2">
      <c r="A528" s="30" t="s">
        <v>493</v>
      </c>
      <c r="B528" s="25" t="s">
        <v>8</v>
      </c>
      <c r="C528" s="26" t="s">
        <v>492</v>
      </c>
      <c r="D528" s="24">
        <v>43790</v>
      </c>
      <c r="E528" s="28">
        <f>13268.62*57.5</f>
        <v>762945.65</v>
      </c>
      <c r="F528" s="117" t="s">
        <v>764</v>
      </c>
      <c r="G528" s="28"/>
      <c r="H528" s="71">
        <f t="shared" si="9"/>
        <v>762945.65</v>
      </c>
      <c r="I528" s="115" t="s">
        <v>762</v>
      </c>
    </row>
    <row r="529" spans="1:9" s="70" customFormat="1" ht="12" x14ac:dyDescent="0.2">
      <c r="A529" s="30" t="s">
        <v>517</v>
      </c>
      <c r="B529" s="25" t="s">
        <v>8</v>
      </c>
      <c r="C529" s="26" t="s">
        <v>516</v>
      </c>
      <c r="D529" s="24">
        <v>43983</v>
      </c>
      <c r="E529" s="27">
        <f>44770.07*57.5</f>
        <v>2574279.0249999999</v>
      </c>
      <c r="F529" s="117" t="s">
        <v>764</v>
      </c>
      <c r="G529" s="27"/>
      <c r="H529" s="71">
        <f t="shared" si="9"/>
        <v>2574279.0249999999</v>
      </c>
      <c r="I529" s="115" t="s">
        <v>762</v>
      </c>
    </row>
    <row r="530" spans="1:9" ht="15.75" x14ac:dyDescent="0.25">
      <c r="B530" s="324" t="s">
        <v>518</v>
      </c>
      <c r="C530" s="324"/>
      <c r="D530" s="324"/>
      <c r="E530" s="96">
        <f>SUM(E453:E529)</f>
        <v>176022769.26499999</v>
      </c>
      <c r="F530" s="96"/>
      <c r="G530" s="96">
        <f>SUM(G453:G529)</f>
        <v>1629556.5</v>
      </c>
      <c r="H530" s="97">
        <f>SUM(H453:H529)</f>
        <v>174393212.76499999</v>
      </c>
    </row>
    <row r="531" spans="1:9" ht="15.75" x14ac:dyDescent="0.2">
      <c r="A531" s="42"/>
      <c r="B531" s="42"/>
      <c r="C531" s="39"/>
      <c r="D531" s="38"/>
      <c r="E531" s="50"/>
      <c r="F531" s="50"/>
      <c r="G531" s="50"/>
      <c r="H531" s="44"/>
    </row>
    <row r="532" spans="1:9" ht="15.75" x14ac:dyDescent="0.2">
      <c r="A532" s="42"/>
      <c r="B532" s="42"/>
      <c r="C532" s="39"/>
      <c r="D532" s="38"/>
      <c r="E532" s="50"/>
      <c r="F532" s="50"/>
      <c r="G532" s="50"/>
      <c r="H532" s="44"/>
    </row>
    <row r="533" spans="1:9" ht="15.75" x14ac:dyDescent="0.2">
      <c r="A533" s="42"/>
      <c r="B533" s="42"/>
      <c r="C533" s="39"/>
      <c r="D533" s="38"/>
      <c r="E533" s="50"/>
      <c r="F533" s="50"/>
      <c r="G533" s="50"/>
      <c r="H533" s="44"/>
    </row>
    <row r="534" spans="1:9" ht="15.75" x14ac:dyDescent="0.2">
      <c r="A534" s="42"/>
      <c r="B534" s="42"/>
      <c r="C534" s="39"/>
      <c r="D534" s="38"/>
      <c r="E534" s="50"/>
      <c r="F534" s="50"/>
      <c r="G534" s="50"/>
      <c r="H534" s="44"/>
    </row>
    <row r="535" spans="1:9" ht="15.75" x14ac:dyDescent="0.2">
      <c r="A535" s="42"/>
      <c r="B535" s="42"/>
      <c r="C535" s="39"/>
      <c r="D535" s="38"/>
      <c r="E535" s="50"/>
      <c r="F535" s="50"/>
      <c r="G535" s="50"/>
      <c r="H535" s="44"/>
    </row>
    <row r="536" spans="1:9" ht="15.75" x14ac:dyDescent="0.2">
      <c r="A536" s="42"/>
      <c r="B536" s="42"/>
      <c r="C536" s="39"/>
      <c r="D536" s="38"/>
      <c r="E536" s="50"/>
      <c r="F536" s="50"/>
      <c r="G536" s="50"/>
      <c r="H536" s="44"/>
    </row>
    <row r="537" spans="1:9" ht="15.75" x14ac:dyDescent="0.2">
      <c r="A537" s="42"/>
      <c r="B537" s="42"/>
      <c r="C537" s="39"/>
      <c r="D537" s="38"/>
      <c r="E537" s="50"/>
      <c r="F537" s="50"/>
      <c r="G537" s="50"/>
      <c r="H537" s="44"/>
    </row>
    <row r="538" spans="1:9" ht="15.75" x14ac:dyDescent="0.2">
      <c r="A538" s="42"/>
      <c r="B538" s="42"/>
      <c r="C538" s="39"/>
      <c r="D538" s="38"/>
      <c r="E538" s="50"/>
      <c r="F538" s="50"/>
      <c r="G538" s="50"/>
      <c r="H538" s="44"/>
    </row>
    <row r="539" spans="1:9" ht="15.75" x14ac:dyDescent="0.2">
      <c r="A539" s="42"/>
      <c r="B539" s="42"/>
      <c r="C539" s="39"/>
      <c r="D539" s="38"/>
      <c r="E539" s="50"/>
      <c r="F539" s="50"/>
      <c r="G539" s="50"/>
      <c r="H539" s="44"/>
    </row>
    <row r="540" spans="1:9" ht="15.75" x14ac:dyDescent="0.2">
      <c r="A540" s="42"/>
      <c r="B540" s="42"/>
      <c r="C540" s="39"/>
      <c r="D540" s="38"/>
      <c r="E540" s="50"/>
      <c r="F540" s="50"/>
      <c r="G540" s="50"/>
      <c r="H540" s="44"/>
    </row>
    <row r="541" spans="1:9" ht="15.75" x14ac:dyDescent="0.2">
      <c r="A541" s="42"/>
      <c r="B541" s="42"/>
      <c r="C541" s="39"/>
      <c r="D541" s="38"/>
      <c r="E541" s="50"/>
      <c r="F541" s="50"/>
      <c r="G541" s="50"/>
      <c r="H541" s="44"/>
    </row>
    <row r="542" spans="1:9" ht="15.75" x14ac:dyDescent="0.2">
      <c r="A542" s="42"/>
      <c r="B542" s="42"/>
      <c r="C542" s="39"/>
      <c r="D542" s="38"/>
      <c r="E542" s="50"/>
      <c r="F542" s="50"/>
      <c r="G542" s="50"/>
      <c r="H542" s="44"/>
    </row>
    <row r="543" spans="1:9" ht="15.75" x14ac:dyDescent="0.2">
      <c r="A543" s="42"/>
      <c r="B543" s="42"/>
      <c r="C543" s="39"/>
      <c r="D543" s="38"/>
      <c r="E543" s="50"/>
      <c r="F543" s="50"/>
      <c r="G543" s="50"/>
      <c r="H543" s="44"/>
    </row>
    <row r="544" spans="1:9" ht="15.75" x14ac:dyDescent="0.2">
      <c r="A544" s="42"/>
      <c r="B544" s="42"/>
      <c r="C544" s="39"/>
      <c r="D544" s="38"/>
      <c r="E544" s="50"/>
      <c r="F544" s="50"/>
      <c r="G544" s="50"/>
      <c r="H544" s="44"/>
    </row>
    <row r="545" spans="1:8" ht="15.75" x14ac:dyDescent="0.2">
      <c r="A545" s="42"/>
      <c r="B545" s="42"/>
      <c r="C545" s="39"/>
      <c r="D545" s="38"/>
      <c r="E545" s="50"/>
      <c r="F545" s="50"/>
      <c r="G545" s="50"/>
      <c r="H545" s="44"/>
    </row>
    <row r="546" spans="1:8" ht="15.75" x14ac:dyDescent="0.2">
      <c r="A546" s="42"/>
      <c r="B546" s="42"/>
      <c r="C546" s="39"/>
      <c r="D546" s="38"/>
      <c r="E546" s="50"/>
      <c r="F546" s="50"/>
      <c r="G546" s="50"/>
      <c r="H546" s="44"/>
    </row>
    <row r="547" spans="1:8" ht="15.75" x14ac:dyDescent="0.2">
      <c r="A547" s="42"/>
      <c r="B547" s="42"/>
      <c r="C547" s="39"/>
      <c r="D547" s="38"/>
      <c r="E547" s="50"/>
      <c r="F547" s="50"/>
      <c r="G547" s="50"/>
      <c r="H547" s="44"/>
    </row>
    <row r="548" spans="1:8" ht="15.75" x14ac:dyDescent="0.2">
      <c r="A548" s="42"/>
      <c r="B548" s="42"/>
      <c r="C548" s="39"/>
      <c r="D548" s="38"/>
      <c r="E548" s="50"/>
      <c r="F548" s="50"/>
      <c r="G548" s="50"/>
      <c r="H548" s="44"/>
    </row>
    <row r="549" spans="1:8" ht="15.75" x14ac:dyDescent="0.2">
      <c r="A549" s="42"/>
      <c r="B549" s="42"/>
      <c r="C549" s="39"/>
      <c r="D549" s="38"/>
      <c r="E549" s="50"/>
      <c r="F549" s="50"/>
      <c r="G549" s="50"/>
      <c r="H549" s="44"/>
    </row>
    <row r="550" spans="1:8" ht="15.75" x14ac:dyDescent="0.2">
      <c r="A550" s="42"/>
      <c r="B550" s="42"/>
      <c r="C550" s="39"/>
      <c r="D550" s="38"/>
      <c r="E550" s="50"/>
      <c r="F550" s="50"/>
      <c r="G550" s="50"/>
      <c r="H550" s="44"/>
    </row>
    <row r="551" spans="1:8" ht="15.75" x14ac:dyDescent="0.2">
      <c r="A551" s="42"/>
      <c r="B551" s="42"/>
      <c r="C551" s="39"/>
      <c r="D551" s="38"/>
      <c r="E551" s="50"/>
      <c r="F551" s="50"/>
      <c r="G551" s="50"/>
      <c r="H551" s="44"/>
    </row>
    <row r="552" spans="1:8" ht="15.75" x14ac:dyDescent="0.2">
      <c r="A552" s="42"/>
      <c r="B552" s="42"/>
      <c r="C552" s="39"/>
      <c r="D552" s="38"/>
      <c r="E552" s="50"/>
      <c r="F552" s="50"/>
      <c r="G552" s="50"/>
      <c r="H552" s="44"/>
    </row>
    <row r="553" spans="1:8" ht="15.75" x14ac:dyDescent="0.2">
      <c r="A553" s="42"/>
      <c r="B553" s="42"/>
      <c r="C553" s="39"/>
      <c r="D553" s="38"/>
      <c r="E553" s="50"/>
      <c r="F553" s="50"/>
      <c r="G553" s="50"/>
      <c r="H553" s="44"/>
    </row>
    <row r="554" spans="1:8" ht="15.75" x14ac:dyDescent="0.2">
      <c r="A554" s="42"/>
      <c r="B554" s="42"/>
      <c r="C554" s="39"/>
      <c r="D554" s="38"/>
      <c r="E554" s="50"/>
      <c r="F554" s="50"/>
      <c r="G554" s="50"/>
      <c r="H554" s="44"/>
    </row>
    <row r="555" spans="1:8" ht="15.75" x14ac:dyDescent="0.2">
      <c r="A555" s="42"/>
      <c r="B555" s="42"/>
      <c r="C555" s="39"/>
      <c r="D555" s="38"/>
      <c r="E555" s="50"/>
      <c r="F555" s="50"/>
      <c r="G555" s="50"/>
      <c r="H555" s="44"/>
    </row>
    <row r="556" spans="1:8" ht="15.75" x14ac:dyDescent="0.2">
      <c r="A556" s="42"/>
      <c r="B556" s="42"/>
      <c r="C556" s="39"/>
      <c r="D556" s="38"/>
      <c r="E556" s="50"/>
      <c r="F556" s="50"/>
      <c r="G556" s="50"/>
      <c r="H556" s="44"/>
    </row>
    <row r="557" spans="1:8" ht="15.75" x14ac:dyDescent="0.2">
      <c r="A557" s="42"/>
      <c r="B557" s="42"/>
      <c r="C557" s="39"/>
      <c r="D557" s="38"/>
      <c r="E557" s="50"/>
      <c r="F557" s="50"/>
      <c r="G557" s="50"/>
      <c r="H557" s="44"/>
    </row>
    <row r="558" spans="1:8" ht="15.75" x14ac:dyDescent="0.2">
      <c r="A558" s="42"/>
      <c r="B558" s="42"/>
      <c r="C558" s="39"/>
      <c r="D558" s="38"/>
      <c r="E558" s="50"/>
      <c r="F558" s="50"/>
      <c r="G558" s="50"/>
      <c r="H558" s="44"/>
    </row>
    <row r="559" spans="1:8" ht="15.75" x14ac:dyDescent="0.2">
      <c r="A559" s="42"/>
      <c r="B559" s="42"/>
      <c r="C559" s="39"/>
      <c r="D559" s="38"/>
      <c r="E559" s="50"/>
      <c r="F559" s="50"/>
      <c r="G559" s="50"/>
      <c r="H559" s="44"/>
    </row>
    <row r="560" spans="1:8" ht="15.75" x14ac:dyDescent="0.2">
      <c r="A560" s="42"/>
      <c r="B560" s="42"/>
      <c r="C560" s="39"/>
      <c r="D560" s="38"/>
      <c r="E560" s="50"/>
      <c r="F560" s="50"/>
      <c r="G560" s="50"/>
      <c r="H560" s="44"/>
    </row>
    <row r="561" spans="1:9" ht="15.75" x14ac:dyDescent="0.2">
      <c r="A561" s="42"/>
      <c r="B561" s="42"/>
      <c r="C561" s="39"/>
      <c r="D561" s="38"/>
      <c r="E561" s="50"/>
      <c r="F561" s="50"/>
      <c r="G561" s="50"/>
      <c r="H561" s="44"/>
    </row>
    <row r="562" spans="1:9" ht="15.75" x14ac:dyDescent="0.2">
      <c r="A562" s="42"/>
      <c r="B562" s="42"/>
      <c r="C562" s="39"/>
      <c r="D562" s="38"/>
      <c r="E562" s="50"/>
      <c r="F562" s="50"/>
      <c r="G562" s="50"/>
      <c r="H562" s="44"/>
    </row>
    <row r="563" spans="1:9" ht="15.75" x14ac:dyDescent="0.2">
      <c r="A563" s="42"/>
      <c r="B563" s="42"/>
      <c r="C563" s="39"/>
      <c r="D563" s="38"/>
      <c r="E563" s="50"/>
      <c r="F563" s="50"/>
      <c r="G563" s="50"/>
      <c r="H563" s="44"/>
    </row>
    <row r="564" spans="1:9" ht="15.75" x14ac:dyDescent="0.2">
      <c r="A564" s="42"/>
      <c r="B564" s="42"/>
      <c r="C564" s="39"/>
      <c r="D564" s="38"/>
      <c r="E564" s="50"/>
      <c r="F564" s="50"/>
      <c r="G564" s="50"/>
      <c r="H564" s="44"/>
    </row>
    <row r="565" spans="1:9" ht="15.75" x14ac:dyDescent="0.2">
      <c r="A565" s="42"/>
      <c r="B565" s="42"/>
      <c r="C565" s="39"/>
      <c r="D565" s="38"/>
      <c r="E565" s="50"/>
      <c r="F565" s="50"/>
      <c r="G565" s="50"/>
      <c r="H565" s="44"/>
    </row>
    <row r="566" spans="1:9" ht="15.75" x14ac:dyDescent="0.2">
      <c r="A566" s="42"/>
      <c r="B566" s="42"/>
      <c r="C566" s="39"/>
      <c r="D566" s="38"/>
      <c r="E566" s="50"/>
      <c r="F566" s="50"/>
      <c r="G566" s="50"/>
      <c r="H566" s="44"/>
    </row>
    <row r="567" spans="1:9" ht="15.75" x14ac:dyDescent="0.2">
      <c r="A567" s="42"/>
      <c r="B567" s="42"/>
      <c r="C567" s="39"/>
      <c r="D567" s="38"/>
      <c r="E567" s="50"/>
      <c r="F567" s="50"/>
      <c r="G567" s="50"/>
      <c r="H567" s="44"/>
    </row>
    <row r="568" spans="1:9" ht="15.75" x14ac:dyDescent="0.2">
      <c r="A568" s="42"/>
      <c r="B568" s="42"/>
      <c r="C568" s="39"/>
      <c r="D568" s="38"/>
      <c r="E568" s="50"/>
      <c r="F568" s="50"/>
      <c r="G568" s="50"/>
      <c r="H568" s="44"/>
    </row>
    <row r="569" spans="1:9" ht="15.75" x14ac:dyDescent="0.2">
      <c r="A569" s="42"/>
      <c r="B569" s="42"/>
      <c r="C569" s="39"/>
      <c r="D569" s="38"/>
      <c r="E569" s="50"/>
      <c r="F569" s="50"/>
      <c r="G569" s="50"/>
      <c r="H569" s="44"/>
    </row>
    <row r="570" spans="1:9" ht="16.5" thickBot="1" x14ac:dyDescent="0.3">
      <c r="A570" s="51" t="s">
        <v>519</v>
      </c>
      <c r="B570" s="52"/>
      <c r="C570" s="52"/>
      <c r="E570" s="17"/>
      <c r="F570" s="17"/>
      <c r="G570" s="17"/>
      <c r="H570" s="44"/>
    </row>
    <row r="571" spans="1:9" ht="32.25" thickBot="1" x14ac:dyDescent="0.3">
      <c r="A571" s="20" t="s">
        <v>754</v>
      </c>
      <c r="B571" s="21" t="s">
        <v>5</v>
      </c>
      <c r="C571" s="19" t="s">
        <v>755</v>
      </c>
      <c r="D571" s="18" t="s">
        <v>756</v>
      </c>
      <c r="E571" s="22" t="s">
        <v>757</v>
      </c>
      <c r="F571" s="22" t="s">
        <v>759</v>
      </c>
      <c r="G571" s="112" t="s">
        <v>760</v>
      </c>
      <c r="H571" s="112" t="s">
        <v>758</v>
      </c>
      <c r="I571" s="114" t="s">
        <v>761</v>
      </c>
    </row>
    <row r="572" spans="1:9" s="84" customFormat="1" ht="12" x14ac:dyDescent="0.2">
      <c r="A572" s="89" t="s">
        <v>521</v>
      </c>
      <c r="B572" s="99" t="s">
        <v>522</v>
      </c>
      <c r="C572" s="73" t="s">
        <v>520</v>
      </c>
      <c r="D572" s="98">
        <v>44370</v>
      </c>
      <c r="E572" s="55">
        <v>2446528</v>
      </c>
      <c r="F572" s="117" t="s">
        <v>764</v>
      </c>
      <c r="G572" s="55">
        <v>2446528</v>
      </c>
      <c r="H572" s="76">
        <f t="shared" ref="H572:H600" si="10">+E572-G572</f>
        <v>0</v>
      </c>
      <c r="I572" s="115" t="s">
        <v>763</v>
      </c>
    </row>
    <row r="573" spans="1:9" s="84" customFormat="1" ht="12" x14ac:dyDescent="0.2">
      <c r="A573" s="89" t="s">
        <v>521</v>
      </c>
      <c r="B573" s="99" t="s">
        <v>522</v>
      </c>
      <c r="C573" s="73" t="s">
        <v>523</v>
      </c>
      <c r="D573" s="98">
        <v>44339</v>
      </c>
      <c r="E573" s="55">
        <v>3125584</v>
      </c>
      <c r="F573" s="117" t="s">
        <v>764</v>
      </c>
      <c r="G573" s="55">
        <v>3125584</v>
      </c>
      <c r="H573" s="76">
        <f t="shared" si="10"/>
        <v>0</v>
      </c>
      <c r="I573" s="115" t="s">
        <v>763</v>
      </c>
    </row>
    <row r="574" spans="1:9" s="84" customFormat="1" ht="12" x14ac:dyDescent="0.2">
      <c r="A574" s="89" t="s">
        <v>525</v>
      </c>
      <c r="B574" s="99" t="s">
        <v>522</v>
      </c>
      <c r="C574" s="73" t="s">
        <v>524</v>
      </c>
      <c r="D574" s="100">
        <v>44369</v>
      </c>
      <c r="E574" s="55">
        <v>67260</v>
      </c>
      <c r="F574" s="117" t="s">
        <v>764</v>
      </c>
      <c r="G574" s="55">
        <v>67260</v>
      </c>
      <c r="H574" s="76">
        <f t="shared" si="10"/>
        <v>0</v>
      </c>
      <c r="I574" s="115" t="s">
        <v>763</v>
      </c>
    </row>
    <row r="575" spans="1:9" s="84" customFormat="1" ht="12" x14ac:dyDescent="0.2">
      <c r="A575" s="89" t="s">
        <v>525</v>
      </c>
      <c r="B575" s="99" t="s">
        <v>522</v>
      </c>
      <c r="C575" s="73" t="s">
        <v>526</v>
      </c>
      <c r="D575" s="100">
        <v>44369</v>
      </c>
      <c r="E575" s="55">
        <v>67260</v>
      </c>
      <c r="F575" s="117" t="s">
        <v>764</v>
      </c>
      <c r="G575" s="55">
        <v>67260</v>
      </c>
      <c r="H575" s="76">
        <f t="shared" si="10"/>
        <v>0</v>
      </c>
      <c r="I575" s="115" t="s">
        <v>763</v>
      </c>
    </row>
    <row r="576" spans="1:9" s="84" customFormat="1" ht="12" x14ac:dyDescent="0.2">
      <c r="A576" s="89" t="s">
        <v>525</v>
      </c>
      <c r="B576" s="99" t="s">
        <v>522</v>
      </c>
      <c r="C576" s="73" t="s">
        <v>527</v>
      </c>
      <c r="D576" s="100">
        <v>44369</v>
      </c>
      <c r="E576" s="55">
        <v>67260</v>
      </c>
      <c r="F576" s="117" t="s">
        <v>764</v>
      </c>
      <c r="G576" s="55">
        <v>67260</v>
      </c>
      <c r="H576" s="76">
        <f t="shared" si="10"/>
        <v>0</v>
      </c>
      <c r="I576" s="115" t="s">
        <v>763</v>
      </c>
    </row>
    <row r="577" spans="1:9" s="84" customFormat="1" ht="12" x14ac:dyDescent="0.2">
      <c r="A577" s="89" t="s">
        <v>525</v>
      </c>
      <c r="B577" s="99" t="s">
        <v>522</v>
      </c>
      <c r="C577" s="73" t="s">
        <v>528</v>
      </c>
      <c r="D577" s="100">
        <v>44369</v>
      </c>
      <c r="E577" s="55">
        <v>67260</v>
      </c>
      <c r="F577" s="117" t="s">
        <v>764</v>
      </c>
      <c r="G577" s="55">
        <v>67260</v>
      </c>
      <c r="H577" s="76">
        <f t="shared" si="10"/>
        <v>0</v>
      </c>
      <c r="I577" s="115" t="s">
        <v>763</v>
      </c>
    </row>
    <row r="578" spans="1:9" s="84" customFormat="1" ht="12" x14ac:dyDescent="0.2">
      <c r="A578" s="89" t="s">
        <v>525</v>
      </c>
      <c r="B578" s="99" t="s">
        <v>522</v>
      </c>
      <c r="C578" s="73" t="s">
        <v>529</v>
      </c>
      <c r="D578" s="100">
        <v>44369</v>
      </c>
      <c r="E578" s="55">
        <v>67260</v>
      </c>
      <c r="F578" s="117" t="s">
        <v>764</v>
      </c>
      <c r="G578" s="55">
        <v>67260</v>
      </c>
      <c r="H578" s="76">
        <f t="shared" si="10"/>
        <v>0</v>
      </c>
      <c r="I578" s="115" t="s">
        <v>763</v>
      </c>
    </row>
    <row r="579" spans="1:9" s="84" customFormat="1" ht="12" x14ac:dyDescent="0.2">
      <c r="A579" s="101" t="s">
        <v>668</v>
      </c>
      <c r="B579" s="99" t="s">
        <v>522</v>
      </c>
      <c r="C579" s="73" t="s">
        <v>667</v>
      </c>
      <c r="D579" s="100">
        <v>44378</v>
      </c>
      <c r="E579" s="55">
        <v>135062.79999999999</v>
      </c>
      <c r="F579" s="117" t="s">
        <v>764</v>
      </c>
      <c r="G579" s="55"/>
      <c r="H579" s="76">
        <f t="shared" si="10"/>
        <v>135062.79999999999</v>
      </c>
      <c r="I579" s="115" t="s">
        <v>749</v>
      </c>
    </row>
    <row r="580" spans="1:9" s="84" customFormat="1" ht="12" x14ac:dyDescent="0.2">
      <c r="A580" s="101" t="s">
        <v>668</v>
      </c>
      <c r="B580" s="99" t="s">
        <v>522</v>
      </c>
      <c r="C580" s="73" t="s">
        <v>669</v>
      </c>
      <c r="D580" s="100">
        <v>44378</v>
      </c>
      <c r="E580" s="55">
        <v>135062.79999999999</v>
      </c>
      <c r="F580" s="117" t="s">
        <v>764</v>
      </c>
      <c r="G580" s="55"/>
      <c r="H580" s="76">
        <f t="shared" si="10"/>
        <v>135062.79999999999</v>
      </c>
      <c r="I580" s="115" t="s">
        <v>749</v>
      </c>
    </row>
    <row r="581" spans="1:9" s="84" customFormat="1" ht="12" x14ac:dyDescent="0.2">
      <c r="A581" s="89" t="s">
        <v>668</v>
      </c>
      <c r="B581" s="99" t="s">
        <v>522</v>
      </c>
      <c r="C581" s="73" t="s">
        <v>670</v>
      </c>
      <c r="D581" s="98">
        <v>44378</v>
      </c>
      <c r="E581" s="55">
        <v>135062.79999999999</v>
      </c>
      <c r="F581" s="117" t="s">
        <v>764</v>
      </c>
      <c r="G581" s="55"/>
      <c r="H581" s="76">
        <f t="shared" si="10"/>
        <v>135062.79999999999</v>
      </c>
      <c r="I581" s="115" t="s">
        <v>749</v>
      </c>
    </row>
    <row r="582" spans="1:9" s="84" customFormat="1" ht="12" x14ac:dyDescent="0.2">
      <c r="A582" s="89" t="s">
        <v>668</v>
      </c>
      <c r="B582" s="99" t="s">
        <v>522</v>
      </c>
      <c r="C582" s="73" t="s">
        <v>671</v>
      </c>
      <c r="D582" s="98">
        <v>44378</v>
      </c>
      <c r="E582" s="55">
        <v>135062.79999999999</v>
      </c>
      <c r="F582" s="117" t="s">
        <v>764</v>
      </c>
      <c r="G582" s="55"/>
      <c r="H582" s="76">
        <f t="shared" si="10"/>
        <v>135062.79999999999</v>
      </c>
      <c r="I582" s="115" t="s">
        <v>749</v>
      </c>
    </row>
    <row r="583" spans="1:9" s="84" customFormat="1" ht="12" x14ac:dyDescent="0.2">
      <c r="A583" s="101" t="s">
        <v>668</v>
      </c>
      <c r="B583" s="99" t="s">
        <v>522</v>
      </c>
      <c r="C583" s="73" t="s">
        <v>672</v>
      </c>
      <c r="D583" s="100">
        <v>44378</v>
      </c>
      <c r="E583" s="55">
        <v>135062.79999999999</v>
      </c>
      <c r="F583" s="117" t="s">
        <v>764</v>
      </c>
      <c r="G583" s="55"/>
      <c r="H583" s="76">
        <f t="shared" si="10"/>
        <v>135062.79999999999</v>
      </c>
      <c r="I583" s="115" t="s">
        <v>749</v>
      </c>
    </row>
    <row r="584" spans="1:9" s="84" customFormat="1" ht="12" x14ac:dyDescent="0.2">
      <c r="A584" s="103" t="s">
        <v>531</v>
      </c>
      <c r="B584" s="99" t="s">
        <v>532</v>
      </c>
      <c r="C584" s="102" t="s">
        <v>530</v>
      </c>
      <c r="D584" s="85">
        <v>44354</v>
      </c>
      <c r="E584" s="55">
        <v>71154</v>
      </c>
      <c r="F584" s="117" t="s">
        <v>764</v>
      </c>
      <c r="G584" s="55">
        <v>71154</v>
      </c>
      <c r="H584" s="76">
        <f t="shared" si="10"/>
        <v>0</v>
      </c>
      <c r="I584" s="115" t="s">
        <v>763</v>
      </c>
    </row>
    <row r="585" spans="1:9" s="84" customFormat="1" ht="12" x14ac:dyDescent="0.2">
      <c r="A585" s="103" t="s">
        <v>531</v>
      </c>
      <c r="B585" s="99" t="s">
        <v>532</v>
      </c>
      <c r="C585" s="102" t="s">
        <v>533</v>
      </c>
      <c r="D585" s="85">
        <v>44354</v>
      </c>
      <c r="E585" s="55">
        <v>71154</v>
      </c>
      <c r="F585" s="117" t="s">
        <v>764</v>
      </c>
      <c r="G585" s="55">
        <v>71154</v>
      </c>
      <c r="H585" s="76">
        <f t="shared" si="10"/>
        <v>0</v>
      </c>
      <c r="I585" s="115" t="s">
        <v>763</v>
      </c>
    </row>
    <row r="586" spans="1:9" s="84" customFormat="1" ht="12" x14ac:dyDescent="0.2">
      <c r="A586" s="103" t="s">
        <v>531</v>
      </c>
      <c r="B586" s="99" t="s">
        <v>532</v>
      </c>
      <c r="C586" s="102" t="s">
        <v>192</v>
      </c>
      <c r="D586" s="85">
        <v>44406</v>
      </c>
      <c r="E586" s="55">
        <v>71154</v>
      </c>
      <c r="F586" s="117" t="s">
        <v>764</v>
      </c>
      <c r="G586" s="55"/>
      <c r="H586" s="76">
        <f t="shared" si="10"/>
        <v>71154</v>
      </c>
      <c r="I586" s="115" t="s">
        <v>749</v>
      </c>
    </row>
    <row r="587" spans="1:9" s="84" customFormat="1" ht="12" x14ac:dyDescent="0.2">
      <c r="A587" s="74" t="s">
        <v>540</v>
      </c>
      <c r="B587" s="99" t="s">
        <v>532</v>
      </c>
      <c r="C587" s="93" t="s">
        <v>539</v>
      </c>
      <c r="D587" s="85">
        <v>44371</v>
      </c>
      <c r="E587" s="53">
        <v>76700</v>
      </c>
      <c r="F587" s="117" t="s">
        <v>764</v>
      </c>
      <c r="G587" s="53">
        <v>76700</v>
      </c>
      <c r="H587" s="76">
        <f t="shared" si="10"/>
        <v>0</v>
      </c>
      <c r="I587" s="115" t="s">
        <v>763</v>
      </c>
    </row>
    <row r="588" spans="1:9" s="84" customFormat="1" ht="12" x14ac:dyDescent="0.2">
      <c r="A588" s="74" t="s">
        <v>13</v>
      </c>
      <c r="B588" s="75" t="s">
        <v>536</v>
      </c>
      <c r="C588" s="93" t="s">
        <v>535</v>
      </c>
      <c r="D588" s="85" t="s">
        <v>534</v>
      </c>
      <c r="E588" s="53">
        <v>236000</v>
      </c>
      <c r="F588" s="117" t="s">
        <v>764</v>
      </c>
      <c r="G588" s="53"/>
      <c r="H588" s="76">
        <f t="shared" si="10"/>
        <v>236000</v>
      </c>
      <c r="I588" s="115" t="s">
        <v>762</v>
      </c>
    </row>
    <row r="589" spans="1:9" s="84" customFormat="1" ht="12" x14ac:dyDescent="0.2">
      <c r="A589" s="74" t="s">
        <v>13</v>
      </c>
      <c r="B589" s="75" t="s">
        <v>538</v>
      </c>
      <c r="C589" s="93" t="s">
        <v>537</v>
      </c>
      <c r="D589" s="85" t="s">
        <v>534</v>
      </c>
      <c r="E589" s="53">
        <v>236000</v>
      </c>
      <c r="F589" s="117" t="s">
        <v>764</v>
      </c>
      <c r="G589" s="53"/>
      <c r="H589" s="76">
        <f t="shared" si="10"/>
        <v>236000</v>
      </c>
      <c r="I589" s="115" t="s">
        <v>762</v>
      </c>
    </row>
    <row r="590" spans="1:9" s="84" customFormat="1" ht="12" x14ac:dyDescent="0.2">
      <c r="A590" s="74" t="s">
        <v>13</v>
      </c>
      <c r="B590" s="99" t="s">
        <v>522</v>
      </c>
      <c r="C590" s="93" t="s">
        <v>673</v>
      </c>
      <c r="D590" s="85">
        <v>44406</v>
      </c>
      <c r="E590" s="53">
        <v>1062000</v>
      </c>
      <c r="F590" s="117" t="s">
        <v>764</v>
      </c>
      <c r="G590" s="53"/>
      <c r="H590" s="76">
        <f t="shared" si="10"/>
        <v>1062000</v>
      </c>
      <c r="I590" s="115" t="s">
        <v>749</v>
      </c>
    </row>
    <row r="591" spans="1:9" s="84" customFormat="1" ht="12" x14ac:dyDescent="0.2">
      <c r="A591" s="82" t="s">
        <v>20</v>
      </c>
      <c r="B591" s="75" t="s">
        <v>542</v>
      </c>
      <c r="C591" s="93" t="s">
        <v>541</v>
      </c>
      <c r="D591" s="104" t="s">
        <v>277</v>
      </c>
      <c r="E591" s="54">
        <v>1618941.6</v>
      </c>
      <c r="F591" s="117" t="s">
        <v>764</v>
      </c>
      <c r="G591" s="54"/>
      <c r="H591" s="76">
        <f t="shared" si="10"/>
        <v>1618941.6</v>
      </c>
      <c r="I591" s="115" t="s">
        <v>762</v>
      </c>
    </row>
    <row r="592" spans="1:9" s="84" customFormat="1" ht="12" x14ac:dyDescent="0.2">
      <c r="A592" s="82" t="s">
        <v>20</v>
      </c>
      <c r="B592" s="75" t="s">
        <v>542</v>
      </c>
      <c r="C592" s="93" t="s">
        <v>543</v>
      </c>
      <c r="D592" s="104" t="s">
        <v>277</v>
      </c>
      <c r="E592" s="54">
        <v>1717848</v>
      </c>
      <c r="F592" s="117" t="s">
        <v>764</v>
      </c>
      <c r="G592" s="54"/>
      <c r="H592" s="76">
        <f t="shared" si="10"/>
        <v>1717848</v>
      </c>
      <c r="I592" s="115" t="s">
        <v>762</v>
      </c>
    </row>
    <row r="593" spans="1:9" s="84" customFormat="1" ht="12" x14ac:dyDescent="0.2">
      <c r="A593" s="82" t="s">
        <v>675</v>
      </c>
      <c r="B593" s="99" t="s">
        <v>522</v>
      </c>
      <c r="C593" s="93" t="s">
        <v>674</v>
      </c>
      <c r="D593" s="104">
        <v>44404</v>
      </c>
      <c r="E593" s="54">
        <v>57820</v>
      </c>
      <c r="F593" s="117" t="s">
        <v>764</v>
      </c>
      <c r="G593" s="54"/>
      <c r="H593" s="76">
        <f t="shared" si="10"/>
        <v>57820</v>
      </c>
      <c r="I593" s="115" t="s">
        <v>749</v>
      </c>
    </row>
    <row r="594" spans="1:9" s="84" customFormat="1" ht="12" x14ac:dyDescent="0.2">
      <c r="A594" s="82" t="s">
        <v>545</v>
      </c>
      <c r="B594" s="75" t="s">
        <v>546</v>
      </c>
      <c r="C594" s="87" t="s">
        <v>544</v>
      </c>
      <c r="D594" s="105">
        <v>44171</v>
      </c>
      <c r="E594" s="33">
        <v>107380</v>
      </c>
      <c r="F594" s="117" t="s">
        <v>764</v>
      </c>
      <c r="G594" s="33"/>
      <c r="H594" s="76">
        <f t="shared" si="10"/>
        <v>107380</v>
      </c>
      <c r="I594" s="115" t="s">
        <v>762</v>
      </c>
    </row>
    <row r="595" spans="1:9" s="84" customFormat="1" ht="12" x14ac:dyDescent="0.2">
      <c r="A595" s="82" t="s">
        <v>545</v>
      </c>
      <c r="B595" s="75" t="s">
        <v>548</v>
      </c>
      <c r="C595" s="87" t="s">
        <v>547</v>
      </c>
      <c r="D595" s="105">
        <v>44171</v>
      </c>
      <c r="E595" s="33">
        <v>107380</v>
      </c>
      <c r="F595" s="117" t="s">
        <v>764</v>
      </c>
      <c r="G595" s="33"/>
      <c r="H595" s="76">
        <f t="shared" si="10"/>
        <v>107380</v>
      </c>
      <c r="I595" s="115" t="s">
        <v>762</v>
      </c>
    </row>
    <row r="596" spans="1:9" s="84" customFormat="1" ht="12" x14ac:dyDescent="0.2">
      <c r="A596" s="82" t="s">
        <v>549</v>
      </c>
      <c r="B596" s="75" t="s">
        <v>550</v>
      </c>
      <c r="C596" s="87" t="s">
        <v>520</v>
      </c>
      <c r="D596" s="105">
        <v>44171</v>
      </c>
      <c r="E596" s="33">
        <v>107380</v>
      </c>
      <c r="F596" s="117" t="s">
        <v>764</v>
      </c>
      <c r="G596" s="33"/>
      <c r="H596" s="76">
        <f t="shared" si="10"/>
        <v>107380</v>
      </c>
      <c r="I596" s="115" t="s">
        <v>762</v>
      </c>
    </row>
    <row r="597" spans="1:9" s="84" customFormat="1" ht="12" x14ac:dyDescent="0.2">
      <c r="A597" s="74" t="s">
        <v>552</v>
      </c>
      <c r="B597" s="99" t="s">
        <v>532</v>
      </c>
      <c r="C597" s="87" t="s">
        <v>551</v>
      </c>
      <c r="D597" s="105">
        <v>44369</v>
      </c>
      <c r="E597" s="33">
        <v>70800</v>
      </c>
      <c r="F597" s="117" t="s">
        <v>764</v>
      </c>
      <c r="G597" s="33">
        <v>70800</v>
      </c>
      <c r="H597" s="76">
        <f t="shared" si="10"/>
        <v>0</v>
      </c>
      <c r="I597" s="115" t="s">
        <v>763</v>
      </c>
    </row>
    <row r="598" spans="1:9" s="84" customFormat="1" ht="12" x14ac:dyDescent="0.2">
      <c r="A598" s="74" t="s">
        <v>552</v>
      </c>
      <c r="B598" s="99" t="s">
        <v>532</v>
      </c>
      <c r="C598" s="87" t="s">
        <v>553</v>
      </c>
      <c r="D598" s="106">
        <v>44369</v>
      </c>
      <c r="E598" s="33">
        <v>70800</v>
      </c>
      <c r="F598" s="117" t="s">
        <v>764</v>
      </c>
      <c r="G598" s="33">
        <v>70800</v>
      </c>
      <c r="H598" s="76">
        <f t="shared" si="10"/>
        <v>0</v>
      </c>
      <c r="I598" s="115" t="s">
        <v>763</v>
      </c>
    </row>
    <row r="599" spans="1:9" s="84" customFormat="1" ht="12" x14ac:dyDescent="0.2">
      <c r="A599" s="74" t="s">
        <v>552</v>
      </c>
      <c r="B599" s="99" t="s">
        <v>532</v>
      </c>
      <c r="C599" s="87" t="s">
        <v>677</v>
      </c>
      <c r="D599" s="106">
        <v>44400</v>
      </c>
      <c r="E599" s="33">
        <v>70800</v>
      </c>
      <c r="F599" s="117" t="s">
        <v>764</v>
      </c>
      <c r="G599" s="33"/>
      <c r="H599" s="76">
        <f t="shared" si="10"/>
        <v>70800</v>
      </c>
      <c r="I599" s="115" t="s">
        <v>749</v>
      </c>
    </row>
    <row r="600" spans="1:9" s="84" customFormat="1" ht="12" x14ac:dyDescent="0.2">
      <c r="A600" s="74" t="s">
        <v>289</v>
      </c>
      <c r="B600" s="99" t="s">
        <v>522</v>
      </c>
      <c r="C600" s="87" t="s">
        <v>676</v>
      </c>
      <c r="D600" s="106">
        <v>44400</v>
      </c>
      <c r="E600" s="33">
        <v>84960</v>
      </c>
      <c r="F600" s="117" t="s">
        <v>764</v>
      </c>
      <c r="G600" s="33"/>
      <c r="H600" s="76">
        <f t="shared" si="10"/>
        <v>84960</v>
      </c>
      <c r="I600" s="115" t="s">
        <v>749</v>
      </c>
    </row>
    <row r="601" spans="1:9" ht="15" customHeight="1" x14ac:dyDescent="0.25">
      <c r="B601" s="116" t="s">
        <v>554</v>
      </c>
      <c r="C601" s="116"/>
      <c r="D601" s="116"/>
      <c r="E601" s="107">
        <f>SUM(E572:E600)</f>
        <v>12421997.6</v>
      </c>
      <c r="F601" s="107"/>
      <c r="G601" s="107">
        <f>SUM(G572:G600)</f>
        <v>6269020</v>
      </c>
      <c r="H601" s="107">
        <f>SUM(H572:H600)</f>
        <v>6152977.5999999996</v>
      </c>
    </row>
    <row r="602" spans="1:9" ht="15.75" x14ac:dyDescent="0.25">
      <c r="A602" s="42"/>
      <c r="B602" s="58"/>
      <c r="C602" s="57"/>
      <c r="D602" s="56"/>
      <c r="E602" s="59"/>
      <c r="F602" s="59"/>
      <c r="G602" s="59"/>
      <c r="H602" s="44"/>
    </row>
    <row r="603" spans="1:9" ht="15.75" x14ac:dyDescent="0.25">
      <c r="A603" s="42"/>
      <c r="B603" s="58"/>
      <c r="C603" s="57"/>
      <c r="D603" s="56"/>
      <c r="E603" s="59"/>
      <c r="F603" s="59"/>
      <c r="G603" s="59"/>
      <c r="H603" s="44"/>
    </row>
    <row r="604" spans="1:9" ht="15.75" x14ac:dyDescent="0.25">
      <c r="A604" s="42"/>
      <c r="B604" s="58"/>
      <c r="C604" s="57"/>
      <c r="D604" s="56"/>
      <c r="E604" s="59"/>
      <c r="F604" s="59"/>
      <c r="G604" s="59"/>
      <c r="H604" s="44"/>
    </row>
    <row r="605" spans="1:9" ht="15.75" x14ac:dyDescent="0.25">
      <c r="A605" s="42"/>
      <c r="B605" s="58"/>
      <c r="C605" s="57"/>
      <c r="D605" s="56"/>
      <c r="E605" s="59"/>
      <c r="F605" s="59"/>
      <c r="G605" s="59"/>
      <c r="H605" s="44"/>
    </row>
    <row r="606" spans="1:9" ht="15.75" x14ac:dyDescent="0.25">
      <c r="A606" s="42"/>
      <c r="B606" s="58"/>
      <c r="C606" s="57"/>
      <c r="D606" s="56"/>
      <c r="E606" s="59"/>
      <c r="F606" s="59"/>
      <c r="G606" s="59"/>
      <c r="H606" s="44"/>
    </row>
    <row r="607" spans="1:9" ht="15.75" x14ac:dyDescent="0.25">
      <c r="A607" s="42"/>
      <c r="B607" s="58"/>
      <c r="C607" s="57"/>
      <c r="D607" s="56"/>
      <c r="E607" s="59"/>
      <c r="F607" s="59"/>
      <c r="G607" s="59"/>
      <c r="H607" s="44"/>
    </row>
    <row r="608" spans="1:9" ht="15.75" x14ac:dyDescent="0.25">
      <c r="A608" s="42"/>
      <c r="B608" s="58"/>
      <c r="C608" s="57"/>
      <c r="D608" s="56"/>
      <c r="E608" s="59"/>
      <c r="F608" s="59"/>
      <c r="G608" s="59"/>
      <c r="H608" s="44"/>
    </row>
    <row r="609" spans="1:8" ht="15.75" x14ac:dyDescent="0.25">
      <c r="A609" s="42"/>
      <c r="B609" s="58"/>
      <c r="C609" s="57"/>
      <c r="D609" s="56"/>
      <c r="E609" s="59"/>
      <c r="F609" s="59"/>
      <c r="G609" s="59"/>
      <c r="H609" s="44"/>
    </row>
    <row r="610" spans="1:8" ht="15.75" x14ac:dyDescent="0.25">
      <c r="A610" s="42"/>
      <c r="B610" s="58"/>
      <c r="C610" s="57"/>
      <c r="D610" s="56"/>
      <c r="E610" s="59"/>
      <c r="F610" s="59"/>
      <c r="G610" s="59"/>
      <c r="H610" s="44"/>
    </row>
    <row r="611" spans="1:8" ht="15.75" x14ac:dyDescent="0.25">
      <c r="A611" s="42"/>
      <c r="B611" s="58"/>
      <c r="C611" s="57"/>
      <c r="D611" s="56"/>
      <c r="E611" s="59"/>
      <c r="F611" s="59"/>
      <c r="G611" s="59"/>
      <c r="H611" s="44"/>
    </row>
    <row r="612" spans="1:8" ht="15.75" x14ac:dyDescent="0.25">
      <c r="A612" s="42"/>
      <c r="B612" s="58"/>
      <c r="C612" s="57"/>
      <c r="D612" s="56"/>
      <c r="E612" s="59"/>
      <c r="F612" s="59"/>
      <c r="G612" s="59"/>
      <c r="H612" s="44"/>
    </row>
    <row r="613" spans="1:8" ht="15.75" x14ac:dyDescent="0.25">
      <c r="A613" s="42"/>
      <c r="B613" s="58"/>
      <c r="C613" s="57"/>
      <c r="D613" s="56"/>
      <c r="E613" s="59"/>
      <c r="F613" s="59"/>
      <c r="G613" s="59"/>
      <c r="H613" s="44"/>
    </row>
    <row r="614" spans="1:8" ht="15.75" x14ac:dyDescent="0.25">
      <c r="A614" s="42"/>
      <c r="B614" s="58"/>
      <c r="C614" s="57"/>
      <c r="D614" s="56"/>
      <c r="E614" s="59"/>
      <c r="F614" s="59"/>
      <c r="G614" s="59"/>
      <c r="H614" s="44"/>
    </row>
    <row r="615" spans="1:8" ht="15.75" x14ac:dyDescent="0.25">
      <c r="A615" s="42"/>
      <c r="B615" s="58"/>
      <c r="C615" s="57"/>
      <c r="D615" s="56"/>
      <c r="E615" s="59"/>
      <c r="F615" s="59"/>
      <c r="G615" s="59"/>
      <c r="H615" s="44"/>
    </row>
    <row r="616" spans="1:8" ht="15.75" x14ac:dyDescent="0.25">
      <c r="A616" s="42"/>
      <c r="B616" s="58"/>
      <c r="C616" s="57"/>
      <c r="D616" s="56"/>
      <c r="E616" s="59"/>
      <c r="F616" s="59"/>
      <c r="G616" s="59"/>
      <c r="H616" s="44"/>
    </row>
    <row r="617" spans="1:8" ht="15.75" x14ac:dyDescent="0.25">
      <c r="A617" s="42"/>
      <c r="B617" s="58"/>
      <c r="C617" s="57"/>
      <c r="D617" s="56"/>
      <c r="E617" s="59"/>
      <c r="F617" s="59"/>
      <c r="G617" s="59"/>
      <c r="H617" s="44"/>
    </row>
    <row r="618" spans="1:8" ht="15.75" x14ac:dyDescent="0.25">
      <c r="A618" s="42"/>
      <c r="B618" s="58"/>
      <c r="C618" s="57"/>
      <c r="D618" s="56"/>
      <c r="E618" s="59"/>
      <c r="F618" s="59"/>
      <c r="G618" s="59"/>
      <c r="H618" s="44"/>
    </row>
    <row r="619" spans="1:8" ht="15.75" x14ac:dyDescent="0.25">
      <c r="A619" s="42"/>
      <c r="B619" s="58"/>
      <c r="C619" s="57"/>
      <c r="D619" s="56"/>
      <c r="E619" s="59"/>
      <c r="F619" s="59"/>
      <c r="G619" s="59"/>
      <c r="H619" s="44"/>
    </row>
    <row r="620" spans="1:8" ht="15.75" x14ac:dyDescent="0.25">
      <c r="A620" s="42"/>
      <c r="B620" s="58"/>
      <c r="C620" s="57"/>
      <c r="D620" s="56"/>
      <c r="E620" s="59"/>
      <c r="F620" s="59"/>
      <c r="G620" s="59"/>
      <c r="H620" s="44"/>
    </row>
    <row r="621" spans="1:8" ht="15.75" x14ac:dyDescent="0.25">
      <c r="A621" s="42"/>
      <c r="B621" s="58"/>
      <c r="C621" s="57"/>
      <c r="D621" s="56"/>
      <c r="E621" s="59"/>
      <c r="F621" s="59"/>
      <c r="G621" s="59"/>
      <c r="H621" s="44"/>
    </row>
    <row r="622" spans="1:8" ht="15.75" x14ac:dyDescent="0.25">
      <c r="A622" s="42"/>
      <c r="B622" s="58"/>
      <c r="C622" s="57"/>
      <c r="D622" s="56"/>
      <c r="E622" s="59"/>
      <c r="F622" s="59"/>
      <c r="G622" s="59"/>
      <c r="H622" s="44"/>
    </row>
    <row r="623" spans="1:8" ht="15.75" x14ac:dyDescent="0.25">
      <c r="A623" s="42"/>
      <c r="B623" s="58"/>
      <c r="C623" s="57"/>
      <c r="D623" s="56"/>
      <c r="E623" s="59"/>
      <c r="F623" s="59"/>
      <c r="G623" s="59"/>
      <c r="H623" s="44"/>
    </row>
    <row r="624" spans="1:8" ht="15.75" x14ac:dyDescent="0.25">
      <c r="A624" s="42"/>
      <c r="B624" s="58"/>
      <c r="C624" s="57"/>
      <c r="D624" s="56"/>
      <c r="E624" s="59"/>
      <c r="F624" s="59"/>
      <c r="G624" s="59"/>
      <c r="H624" s="44"/>
    </row>
    <row r="625" spans="1:9" ht="15.75" x14ac:dyDescent="0.25">
      <c r="A625" s="42"/>
      <c r="B625" s="58"/>
      <c r="C625" s="57"/>
      <c r="D625" s="56"/>
      <c r="E625" s="59"/>
      <c r="F625" s="59"/>
      <c r="G625" s="59"/>
      <c r="H625" s="44"/>
    </row>
    <row r="626" spans="1:9" ht="17.25" thickBot="1" x14ac:dyDescent="0.3">
      <c r="A626" s="51" t="s">
        <v>555</v>
      </c>
      <c r="B626" s="60"/>
      <c r="C626" s="60"/>
      <c r="E626" s="61"/>
      <c r="F626" s="61"/>
      <c r="G626" s="61"/>
      <c r="H626" s="44"/>
    </row>
    <row r="627" spans="1:9" ht="32.25" thickBot="1" x14ac:dyDescent="0.3">
      <c r="A627" s="20" t="s">
        <v>754</v>
      </c>
      <c r="B627" s="21" t="s">
        <v>5</v>
      </c>
      <c r="C627" s="19" t="s">
        <v>755</v>
      </c>
      <c r="D627" s="18" t="s">
        <v>756</v>
      </c>
      <c r="E627" s="22" t="s">
        <v>757</v>
      </c>
      <c r="F627" s="22" t="s">
        <v>759</v>
      </c>
      <c r="G627" s="112" t="s">
        <v>760</v>
      </c>
      <c r="H627" s="112" t="s">
        <v>758</v>
      </c>
      <c r="I627" s="114" t="s">
        <v>761</v>
      </c>
    </row>
    <row r="628" spans="1:9" s="84" customFormat="1" ht="12" x14ac:dyDescent="0.2">
      <c r="A628" s="74" t="s">
        <v>557</v>
      </c>
      <c r="B628" s="75" t="s">
        <v>558</v>
      </c>
      <c r="C628" s="93" t="s">
        <v>556</v>
      </c>
      <c r="D628" s="108">
        <v>44228</v>
      </c>
      <c r="E628" s="62">
        <v>3000</v>
      </c>
      <c r="F628" s="117" t="s">
        <v>764</v>
      </c>
      <c r="G628" s="62"/>
      <c r="H628" s="76">
        <f t="shared" ref="H628:H659" si="11">+E628-G628</f>
        <v>3000</v>
      </c>
      <c r="I628" s="115" t="s">
        <v>749</v>
      </c>
    </row>
    <row r="629" spans="1:9" s="84" customFormat="1" ht="12" x14ac:dyDescent="0.2">
      <c r="A629" s="74" t="s">
        <v>560</v>
      </c>
      <c r="B629" s="75" t="s">
        <v>561</v>
      </c>
      <c r="C629" s="93" t="s">
        <v>559</v>
      </c>
      <c r="D629" s="85">
        <v>44335</v>
      </c>
      <c r="E629" s="63">
        <v>147500</v>
      </c>
      <c r="F629" s="117" t="s">
        <v>764</v>
      </c>
      <c r="G629" s="63">
        <v>147500</v>
      </c>
      <c r="H629" s="76">
        <f t="shared" si="11"/>
        <v>0</v>
      </c>
      <c r="I629" s="115" t="s">
        <v>763</v>
      </c>
    </row>
    <row r="630" spans="1:9" s="84" customFormat="1" ht="12" x14ac:dyDescent="0.2">
      <c r="A630" s="74" t="s">
        <v>563</v>
      </c>
      <c r="B630" s="75" t="s">
        <v>564</v>
      </c>
      <c r="C630" s="93" t="s">
        <v>562</v>
      </c>
      <c r="D630" s="85">
        <v>44348</v>
      </c>
      <c r="E630" s="63">
        <v>7420</v>
      </c>
      <c r="F630" s="117" t="s">
        <v>764</v>
      </c>
      <c r="G630" s="63">
        <v>7420</v>
      </c>
      <c r="H630" s="76">
        <f t="shared" si="11"/>
        <v>0</v>
      </c>
      <c r="I630" s="115" t="s">
        <v>763</v>
      </c>
    </row>
    <row r="631" spans="1:9" s="84" customFormat="1" ht="12" x14ac:dyDescent="0.2">
      <c r="A631" s="74" t="s">
        <v>563</v>
      </c>
      <c r="B631" s="75" t="s">
        <v>564</v>
      </c>
      <c r="C631" s="93" t="s">
        <v>565</v>
      </c>
      <c r="D631" s="85">
        <v>44348</v>
      </c>
      <c r="E631" s="63">
        <v>6344</v>
      </c>
      <c r="F631" s="117" t="s">
        <v>764</v>
      </c>
      <c r="G631" s="63">
        <v>6344</v>
      </c>
      <c r="H631" s="76">
        <f t="shared" si="11"/>
        <v>0</v>
      </c>
      <c r="I631" s="115" t="s">
        <v>763</v>
      </c>
    </row>
    <row r="632" spans="1:9" s="84" customFormat="1" ht="12" x14ac:dyDescent="0.2">
      <c r="A632" s="74" t="s">
        <v>563</v>
      </c>
      <c r="B632" s="75" t="s">
        <v>564</v>
      </c>
      <c r="C632" s="93" t="s">
        <v>678</v>
      </c>
      <c r="D632" s="85">
        <v>44378</v>
      </c>
      <c r="E632" s="63">
        <v>6688</v>
      </c>
      <c r="F632" s="117" t="s">
        <v>764</v>
      </c>
      <c r="G632" s="63"/>
      <c r="H632" s="76">
        <f t="shared" si="11"/>
        <v>6688</v>
      </c>
      <c r="I632" s="115" t="s">
        <v>749</v>
      </c>
    </row>
    <row r="633" spans="1:9" s="84" customFormat="1" ht="12" x14ac:dyDescent="0.2">
      <c r="A633" s="74" t="s">
        <v>567</v>
      </c>
      <c r="B633" s="75" t="s">
        <v>568</v>
      </c>
      <c r="C633" s="93" t="s">
        <v>566</v>
      </c>
      <c r="D633" s="85">
        <v>44348</v>
      </c>
      <c r="E633" s="63">
        <v>12404.11</v>
      </c>
      <c r="F633" s="117" t="s">
        <v>764</v>
      </c>
      <c r="G633" s="63">
        <v>12404.11</v>
      </c>
      <c r="H633" s="76">
        <f t="shared" si="11"/>
        <v>0</v>
      </c>
      <c r="I633" s="115" t="s">
        <v>763</v>
      </c>
    </row>
    <row r="634" spans="1:9" s="84" customFormat="1" ht="12" x14ac:dyDescent="0.2">
      <c r="A634" s="74" t="s">
        <v>680</v>
      </c>
      <c r="B634" s="75" t="s">
        <v>681</v>
      </c>
      <c r="C634" s="93" t="s">
        <v>682</v>
      </c>
      <c r="D634" s="85">
        <v>44402</v>
      </c>
      <c r="E634" s="63">
        <v>263089.64</v>
      </c>
      <c r="F634" s="117" t="s">
        <v>764</v>
      </c>
      <c r="G634" s="63"/>
      <c r="H634" s="76">
        <f t="shared" si="11"/>
        <v>263089.64</v>
      </c>
      <c r="I634" s="115" t="s">
        <v>749</v>
      </c>
    </row>
    <row r="635" spans="1:9" s="84" customFormat="1" ht="12" x14ac:dyDescent="0.2">
      <c r="A635" s="74" t="s">
        <v>680</v>
      </c>
      <c r="B635" s="75" t="s">
        <v>681</v>
      </c>
      <c r="C635" s="93" t="s">
        <v>683</v>
      </c>
      <c r="D635" s="85">
        <v>44402</v>
      </c>
      <c r="E635" s="63">
        <v>42736.05</v>
      </c>
      <c r="F635" s="117" t="s">
        <v>764</v>
      </c>
      <c r="G635" s="63"/>
      <c r="H635" s="76">
        <f t="shared" si="11"/>
        <v>42736.05</v>
      </c>
      <c r="I635" s="115" t="s">
        <v>749</v>
      </c>
    </row>
    <row r="636" spans="1:9" s="84" customFormat="1" ht="12" x14ac:dyDescent="0.2">
      <c r="A636" s="74" t="s">
        <v>680</v>
      </c>
      <c r="B636" s="75" t="s">
        <v>681</v>
      </c>
      <c r="C636" s="93" t="s">
        <v>679</v>
      </c>
      <c r="D636" s="85">
        <v>44402</v>
      </c>
      <c r="E636" s="63">
        <v>13906.96</v>
      </c>
      <c r="F636" s="117" t="s">
        <v>764</v>
      </c>
      <c r="G636" s="63"/>
      <c r="H636" s="76">
        <f t="shared" si="11"/>
        <v>13906.96</v>
      </c>
      <c r="I636" s="115" t="s">
        <v>749</v>
      </c>
    </row>
    <row r="637" spans="1:9" s="84" customFormat="1" ht="12" x14ac:dyDescent="0.2">
      <c r="A637" s="74" t="s">
        <v>680</v>
      </c>
      <c r="B637" s="75" t="s">
        <v>681</v>
      </c>
      <c r="C637" s="93" t="s">
        <v>684</v>
      </c>
      <c r="D637" s="85">
        <v>44405</v>
      </c>
      <c r="E637" s="63">
        <v>367746.59</v>
      </c>
      <c r="F637" s="117" t="s">
        <v>764</v>
      </c>
      <c r="G637" s="63"/>
      <c r="H637" s="76">
        <f t="shared" si="11"/>
        <v>367746.59</v>
      </c>
      <c r="I637" s="115" t="s">
        <v>749</v>
      </c>
    </row>
    <row r="638" spans="1:9" s="84" customFormat="1" ht="12" x14ac:dyDescent="0.2">
      <c r="A638" s="74" t="s">
        <v>680</v>
      </c>
      <c r="B638" s="75" t="s">
        <v>681</v>
      </c>
      <c r="C638" s="93" t="s">
        <v>685</v>
      </c>
      <c r="D638" s="85">
        <v>44405</v>
      </c>
      <c r="E638" s="63">
        <v>5385.1</v>
      </c>
      <c r="F638" s="117" t="s">
        <v>764</v>
      </c>
      <c r="G638" s="63"/>
      <c r="H638" s="76">
        <f t="shared" si="11"/>
        <v>5385.1</v>
      </c>
      <c r="I638" s="115" t="s">
        <v>749</v>
      </c>
    </row>
    <row r="639" spans="1:9" s="84" customFormat="1" ht="12" x14ac:dyDescent="0.2">
      <c r="A639" s="74" t="s">
        <v>686</v>
      </c>
      <c r="B639" s="75" t="s">
        <v>687</v>
      </c>
      <c r="C639" s="93" t="s">
        <v>181</v>
      </c>
      <c r="D639" s="85">
        <v>44400</v>
      </c>
      <c r="E639" s="63">
        <v>120630.62</v>
      </c>
      <c r="F639" s="117" t="s">
        <v>764</v>
      </c>
      <c r="G639" s="63"/>
      <c r="H639" s="76">
        <f t="shared" si="11"/>
        <v>120630.62</v>
      </c>
      <c r="I639" s="115" t="s">
        <v>749</v>
      </c>
    </row>
    <row r="640" spans="1:9" s="84" customFormat="1" ht="12" x14ac:dyDescent="0.2">
      <c r="A640" s="74" t="s">
        <v>686</v>
      </c>
      <c r="B640" s="83" t="s">
        <v>687</v>
      </c>
      <c r="C640" s="93" t="s">
        <v>9</v>
      </c>
      <c r="D640" s="85">
        <v>44400</v>
      </c>
      <c r="E640" s="63">
        <v>130871.12</v>
      </c>
      <c r="F640" s="117" t="s">
        <v>764</v>
      </c>
      <c r="G640" s="63"/>
      <c r="H640" s="76">
        <f t="shared" si="11"/>
        <v>130871.12</v>
      </c>
      <c r="I640" s="115" t="s">
        <v>749</v>
      </c>
    </row>
    <row r="641" spans="1:9" s="84" customFormat="1" ht="24" x14ac:dyDescent="0.2">
      <c r="A641" s="74" t="s">
        <v>569</v>
      </c>
      <c r="B641" s="75" t="s">
        <v>570</v>
      </c>
      <c r="C641" s="93" t="s">
        <v>336</v>
      </c>
      <c r="D641" s="85">
        <v>44375</v>
      </c>
      <c r="E641" s="63">
        <v>476174.9</v>
      </c>
      <c r="F641" s="117" t="s">
        <v>764</v>
      </c>
      <c r="G641" s="63">
        <v>476174.9</v>
      </c>
      <c r="H641" s="76">
        <f t="shared" si="11"/>
        <v>0</v>
      </c>
      <c r="I641" s="115" t="s">
        <v>763</v>
      </c>
    </row>
    <row r="642" spans="1:9" s="84" customFormat="1" ht="12" x14ac:dyDescent="0.2">
      <c r="A642" s="74" t="s">
        <v>572</v>
      </c>
      <c r="B642" s="99" t="s">
        <v>573</v>
      </c>
      <c r="C642" s="93" t="s">
        <v>574</v>
      </c>
      <c r="D642" s="85">
        <v>44351</v>
      </c>
      <c r="E642" s="63">
        <v>27908.33</v>
      </c>
      <c r="F642" s="117" t="s">
        <v>764</v>
      </c>
      <c r="G642" s="63">
        <v>27908.33</v>
      </c>
      <c r="H642" s="76">
        <f t="shared" si="11"/>
        <v>0</v>
      </c>
      <c r="I642" s="115" t="s">
        <v>763</v>
      </c>
    </row>
    <row r="643" spans="1:9" s="84" customFormat="1" ht="12" x14ac:dyDescent="0.2">
      <c r="A643" s="74" t="s">
        <v>572</v>
      </c>
      <c r="B643" s="99" t="s">
        <v>573</v>
      </c>
      <c r="C643" s="93" t="s">
        <v>571</v>
      </c>
      <c r="D643" s="85">
        <v>44348</v>
      </c>
      <c r="E643" s="63">
        <v>27908.33</v>
      </c>
      <c r="F643" s="117" t="s">
        <v>764</v>
      </c>
      <c r="G643" s="63">
        <v>27908.33</v>
      </c>
      <c r="H643" s="76">
        <f t="shared" si="11"/>
        <v>0</v>
      </c>
      <c r="I643" s="115" t="s">
        <v>763</v>
      </c>
    </row>
    <row r="644" spans="1:9" s="84" customFormat="1" ht="12" x14ac:dyDescent="0.2">
      <c r="A644" s="74" t="s">
        <v>576</v>
      </c>
      <c r="B644" s="75" t="s">
        <v>561</v>
      </c>
      <c r="C644" s="93" t="s">
        <v>575</v>
      </c>
      <c r="D644" s="108">
        <v>44139</v>
      </c>
      <c r="E644" s="54">
        <v>24000</v>
      </c>
      <c r="F644" s="117" t="s">
        <v>764</v>
      </c>
      <c r="G644" s="54"/>
      <c r="H644" s="76">
        <f t="shared" si="11"/>
        <v>24000</v>
      </c>
      <c r="I644" s="115" t="s">
        <v>762</v>
      </c>
    </row>
    <row r="645" spans="1:9" s="84" customFormat="1" ht="12" x14ac:dyDescent="0.2">
      <c r="A645" s="74" t="s">
        <v>689</v>
      </c>
      <c r="B645" s="75" t="s">
        <v>579</v>
      </c>
      <c r="C645" s="93" t="s">
        <v>688</v>
      </c>
      <c r="D645" s="108">
        <v>44378</v>
      </c>
      <c r="E645" s="54">
        <v>663145.68999999994</v>
      </c>
      <c r="F645" s="117" t="s">
        <v>764</v>
      </c>
      <c r="G645" s="54"/>
      <c r="H645" s="76">
        <f t="shared" si="11"/>
        <v>663145.68999999994</v>
      </c>
      <c r="I645" s="115" t="s">
        <v>749</v>
      </c>
    </row>
    <row r="646" spans="1:9" s="84" customFormat="1" ht="12" x14ac:dyDescent="0.2">
      <c r="A646" s="74" t="s">
        <v>689</v>
      </c>
      <c r="B646" s="75" t="s">
        <v>579</v>
      </c>
      <c r="C646" s="93" t="s">
        <v>691</v>
      </c>
      <c r="D646" s="108">
        <v>44378</v>
      </c>
      <c r="E646" s="54">
        <v>66572.25</v>
      </c>
      <c r="F646" s="117" t="s">
        <v>764</v>
      </c>
      <c r="G646" s="54"/>
      <c r="H646" s="76">
        <f t="shared" si="11"/>
        <v>66572.25</v>
      </c>
      <c r="I646" s="115" t="s">
        <v>749</v>
      </c>
    </row>
    <row r="647" spans="1:9" s="84" customFormat="1" ht="12" x14ac:dyDescent="0.2">
      <c r="A647" s="74" t="s">
        <v>689</v>
      </c>
      <c r="B647" s="75" t="s">
        <v>579</v>
      </c>
      <c r="C647" s="93" t="s">
        <v>692</v>
      </c>
      <c r="D647" s="108">
        <v>44378</v>
      </c>
      <c r="E647" s="54">
        <v>844136.17</v>
      </c>
      <c r="F647" s="117" t="s">
        <v>764</v>
      </c>
      <c r="G647" s="54"/>
      <c r="H647" s="76">
        <f t="shared" si="11"/>
        <v>844136.17</v>
      </c>
      <c r="I647" s="115" t="s">
        <v>749</v>
      </c>
    </row>
    <row r="648" spans="1:9" s="84" customFormat="1" ht="12" x14ac:dyDescent="0.2">
      <c r="A648" s="74" t="s">
        <v>689</v>
      </c>
      <c r="B648" s="75" t="s">
        <v>579</v>
      </c>
      <c r="C648" s="93" t="s">
        <v>690</v>
      </c>
      <c r="D648" s="108">
        <v>44378</v>
      </c>
      <c r="E648" s="54">
        <v>36526.5</v>
      </c>
      <c r="F648" s="117" t="s">
        <v>764</v>
      </c>
      <c r="G648" s="54"/>
      <c r="H648" s="76">
        <f t="shared" si="11"/>
        <v>36526.5</v>
      </c>
      <c r="I648" s="115" t="s">
        <v>749</v>
      </c>
    </row>
    <row r="649" spans="1:9" s="84" customFormat="1" ht="12" x14ac:dyDescent="0.2">
      <c r="A649" s="74" t="s">
        <v>689</v>
      </c>
      <c r="B649" s="75" t="s">
        <v>579</v>
      </c>
      <c r="C649" s="93" t="s">
        <v>695</v>
      </c>
      <c r="D649" s="108">
        <v>44378</v>
      </c>
      <c r="E649" s="54">
        <v>96126.99</v>
      </c>
      <c r="F649" s="117" t="s">
        <v>764</v>
      </c>
      <c r="G649" s="54"/>
      <c r="H649" s="76">
        <f t="shared" si="11"/>
        <v>96126.99</v>
      </c>
      <c r="I649" s="115" t="s">
        <v>749</v>
      </c>
    </row>
    <row r="650" spans="1:9" s="84" customFormat="1" ht="12" x14ac:dyDescent="0.2">
      <c r="A650" s="74" t="s">
        <v>689</v>
      </c>
      <c r="B650" s="75" t="s">
        <v>579</v>
      </c>
      <c r="C650" s="93" t="s">
        <v>696</v>
      </c>
      <c r="D650" s="108">
        <v>44378</v>
      </c>
      <c r="E650" s="54">
        <v>1040948.17</v>
      </c>
      <c r="F650" s="117" t="s">
        <v>764</v>
      </c>
      <c r="G650" s="54"/>
      <c r="H650" s="76">
        <f t="shared" si="11"/>
        <v>1040948.17</v>
      </c>
      <c r="I650" s="115" t="s">
        <v>749</v>
      </c>
    </row>
    <row r="651" spans="1:9" s="84" customFormat="1" ht="12" x14ac:dyDescent="0.2">
      <c r="A651" s="74" t="s">
        <v>689</v>
      </c>
      <c r="B651" s="75" t="s">
        <v>579</v>
      </c>
      <c r="C651" s="93" t="s">
        <v>694</v>
      </c>
      <c r="D651" s="108">
        <v>44378</v>
      </c>
      <c r="E651" s="54">
        <v>35664.75</v>
      </c>
      <c r="F651" s="117" t="s">
        <v>764</v>
      </c>
      <c r="G651" s="54"/>
      <c r="H651" s="76">
        <f t="shared" si="11"/>
        <v>35664.75</v>
      </c>
      <c r="I651" s="115" t="s">
        <v>749</v>
      </c>
    </row>
    <row r="652" spans="1:9" s="84" customFormat="1" ht="12" x14ac:dyDescent="0.2">
      <c r="A652" s="74" t="s">
        <v>689</v>
      </c>
      <c r="B652" s="75" t="s">
        <v>579</v>
      </c>
      <c r="C652" s="93" t="s">
        <v>693</v>
      </c>
      <c r="D652" s="108">
        <v>44378</v>
      </c>
      <c r="E652" s="54">
        <v>714691.69</v>
      </c>
      <c r="F652" s="117" t="s">
        <v>764</v>
      </c>
      <c r="G652" s="54"/>
      <c r="H652" s="76">
        <f t="shared" si="11"/>
        <v>714691.69</v>
      </c>
      <c r="I652" s="115" t="s">
        <v>749</v>
      </c>
    </row>
    <row r="653" spans="1:9" s="84" customFormat="1" ht="12" x14ac:dyDescent="0.2">
      <c r="A653" s="74" t="s">
        <v>578</v>
      </c>
      <c r="B653" s="75" t="s">
        <v>579</v>
      </c>
      <c r="C653" s="93" t="s">
        <v>577</v>
      </c>
      <c r="D653" s="85">
        <v>44368</v>
      </c>
      <c r="E653" s="63">
        <v>5999.81</v>
      </c>
      <c r="F653" s="117" t="s">
        <v>764</v>
      </c>
      <c r="G653" s="63">
        <v>5999.81</v>
      </c>
      <c r="H653" s="76">
        <f t="shared" si="11"/>
        <v>0</v>
      </c>
      <c r="I653" s="115" t="s">
        <v>763</v>
      </c>
    </row>
    <row r="654" spans="1:9" s="84" customFormat="1" ht="12" x14ac:dyDescent="0.2">
      <c r="A654" s="74" t="s">
        <v>700</v>
      </c>
      <c r="B654" s="99" t="s">
        <v>573</v>
      </c>
      <c r="C654" s="93" t="s">
        <v>699</v>
      </c>
      <c r="D654" s="85">
        <v>44400</v>
      </c>
      <c r="E654" s="63">
        <v>70800</v>
      </c>
      <c r="F654" s="117" t="s">
        <v>764</v>
      </c>
      <c r="G654" s="63"/>
      <c r="H654" s="76">
        <f t="shared" si="11"/>
        <v>70800</v>
      </c>
      <c r="I654" s="115" t="s">
        <v>749</v>
      </c>
    </row>
    <row r="655" spans="1:9" s="84" customFormat="1" ht="12" x14ac:dyDescent="0.2">
      <c r="A655" s="74" t="s">
        <v>581</v>
      </c>
      <c r="B655" s="99" t="s">
        <v>573</v>
      </c>
      <c r="C655" s="93" t="s">
        <v>580</v>
      </c>
      <c r="D655" s="85">
        <v>44317</v>
      </c>
      <c r="E655" s="63">
        <v>1770000</v>
      </c>
      <c r="F655" s="117" t="s">
        <v>764</v>
      </c>
      <c r="G655" s="63"/>
      <c r="H655" s="76">
        <f t="shared" si="11"/>
        <v>1770000</v>
      </c>
      <c r="I655" s="115" t="s">
        <v>749</v>
      </c>
    </row>
    <row r="656" spans="1:9" s="84" customFormat="1" ht="12" x14ac:dyDescent="0.2">
      <c r="A656" s="74" t="s">
        <v>581</v>
      </c>
      <c r="B656" s="99" t="s">
        <v>573</v>
      </c>
      <c r="C656" s="93" t="s">
        <v>582</v>
      </c>
      <c r="D656" s="85">
        <v>44365</v>
      </c>
      <c r="E656" s="63">
        <v>120926.39999999999</v>
      </c>
      <c r="F656" s="117" t="s">
        <v>764</v>
      </c>
      <c r="G656" s="63">
        <v>120926.39999999999</v>
      </c>
      <c r="H656" s="76">
        <f t="shared" si="11"/>
        <v>0</v>
      </c>
      <c r="I656" s="115" t="s">
        <v>763</v>
      </c>
    </row>
    <row r="657" spans="1:9" s="84" customFormat="1" ht="12" x14ac:dyDescent="0.2">
      <c r="A657" s="74" t="s">
        <v>698</v>
      </c>
      <c r="B657" s="99" t="s">
        <v>573</v>
      </c>
      <c r="C657" s="93" t="s">
        <v>697</v>
      </c>
      <c r="D657" s="85">
        <v>44404</v>
      </c>
      <c r="E657" s="63">
        <v>95987.81</v>
      </c>
      <c r="F657" s="117" t="s">
        <v>764</v>
      </c>
      <c r="G657" s="63"/>
      <c r="H657" s="76">
        <f t="shared" si="11"/>
        <v>95987.81</v>
      </c>
      <c r="I657" s="115" t="s">
        <v>749</v>
      </c>
    </row>
    <row r="658" spans="1:9" s="84" customFormat="1" ht="12" x14ac:dyDescent="0.2">
      <c r="A658" s="74" t="s">
        <v>702</v>
      </c>
      <c r="B658" s="99" t="s">
        <v>703</v>
      </c>
      <c r="C658" s="93" t="s">
        <v>701</v>
      </c>
      <c r="D658" s="85">
        <v>44397</v>
      </c>
      <c r="E658" s="63">
        <v>15000</v>
      </c>
      <c r="F658" s="117" t="s">
        <v>764</v>
      </c>
      <c r="G658" s="63"/>
      <c r="H658" s="76">
        <f t="shared" si="11"/>
        <v>15000</v>
      </c>
      <c r="I658" s="115" t="s">
        <v>749</v>
      </c>
    </row>
    <row r="659" spans="1:9" s="84" customFormat="1" ht="12" x14ac:dyDescent="0.2">
      <c r="A659" s="74" t="s">
        <v>584</v>
      </c>
      <c r="B659" s="99" t="s">
        <v>585</v>
      </c>
      <c r="C659" s="93" t="s">
        <v>583</v>
      </c>
      <c r="D659" s="85">
        <v>44348</v>
      </c>
      <c r="E659" s="63">
        <v>167304.64000000001</v>
      </c>
      <c r="F659" s="117" t="s">
        <v>764</v>
      </c>
      <c r="G659" s="63">
        <v>167304.64000000001</v>
      </c>
      <c r="H659" s="76">
        <f t="shared" si="11"/>
        <v>0</v>
      </c>
      <c r="I659" s="115" t="s">
        <v>763</v>
      </c>
    </row>
    <row r="660" spans="1:9" s="84" customFormat="1" ht="24" x14ac:dyDescent="0.2">
      <c r="A660" s="74" t="s">
        <v>587</v>
      </c>
      <c r="B660" s="75" t="s">
        <v>588</v>
      </c>
      <c r="C660" s="93" t="s">
        <v>586</v>
      </c>
      <c r="D660" s="85">
        <v>44348</v>
      </c>
      <c r="E660" s="63">
        <v>162250</v>
      </c>
      <c r="F660" s="117" t="s">
        <v>764</v>
      </c>
      <c r="G660" s="63">
        <v>162250</v>
      </c>
      <c r="H660" s="76">
        <f t="shared" ref="H660:H691" si="12">+E660-G660</f>
        <v>0</v>
      </c>
      <c r="I660" s="115" t="s">
        <v>763</v>
      </c>
    </row>
    <row r="661" spans="1:9" s="84" customFormat="1" ht="12" x14ac:dyDescent="0.2">
      <c r="A661" s="74" t="s">
        <v>590</v>
      </c>
      <c r="B661" s="75" t="s">
        <v>591</v>
      </c>
      <c r="C661" s="93" t="s">
        <v>589</v>
      </c>
      <c r="D661" s="85">
        <v>44370</v>
      </c>
      <c r="E661" s="63">
        <v>9204</v>
      </c>
      <c r="F661" s="117" t="s">
        <v>764</v>
      </c>
      <c r="G661" s="63">
        <v>9204</v>
      </c>
      <c r="H661" s="76">
        <f t="shared" si="12"/>
        <v>0</v>
      </c>
      <c r="I661" s="115" t="s">
        <v>763</v>
      </c>
    </row>
    <row r="662" spans="1:9" s="84" customFormat="1" ht="12" x14ac:dyDescent="0.2">
      <c r="A662" s="74" t="s">
        <v>705</v>
      </c>
      <c r="B662" s="75" t="s">
        <v>706</v>
      </c>
      <c r="C662" s="93" t="s">
        <v>704</v>
      </c>
      <c r="D662" s="85">
        <v>44405</v>
      </c>
      <c r="E662" s="63">
        <v>1507988.08</v>
      </c>
      <c r="F662" s="117" t="s">
        <v>764</v>
      </c>
      <c r="G662" s="63"/>
      <c r="H662" s="76">
        <f t="shared" si="12"/>
        <v>1507988.08</v>
      </c>
      <c r="I662" s="115" t="s">
        <v>749</v>
      </c>
    </row>
    <row r="663" spans="1:9" s="84" customFormat="1" ht="12" x14ac:dyDescent="0.2">
      <c r="A663" s="74" t="s">
        <v>593</v>
      </c>
      <c r="B663" s="75" t="s">
        <v>594</v>
      </c>
      <c r="C663" s="93" t="s">
        <v>592</v>
      </c>
      <c r="D663" s="108">
        <v>44029</v>
      </c>
      <c r="E663" s="54">
        <v>105267.8</v>
      </c>
      <c r="F663" s="117" t="s">
        <v>764</v>
      </c>
      <c r="G663" s="54"/>
      <c r="H663" s="76">
        <f t="shared" si="12"/>
        <v>105267.8</v>
      </c>
      <c r="I663" s="115" t="s">
        <v>762</v>
      </c>
    </row>
    <row r="664" spans="1:9" s="84" customFormat="1" ht="12" x14ac:dyDescent="0.2">
      <c r="A664" s="74" t="s">
        <v>593</v>
      </c>
      <c r="B664" s="75" t="s">
        <v>594</v>
      </c>
      <c r="C664" s="93" t="s">
        <v>709</v>
      </c>
      <c r="D664" s="108">
        <v>44378</v>
      </c>
      <c r="E664" s="54">
        <v>322500</v>
      </c>
      <c r="F664" s="117" t="s">
        <v>764</v>
      </c>
      <c r="G664" s="54"/>
      <c r="H664" s="76">
        <f t="shared" si="12"/>
        <v>322500</v>
      </c>
      <c r="I664" s="115" t="s">
        <v>749</v>
      </c>
    </row>
    <row r="665" spans="1:9" s="84" customFormat="1" ht="12" x14ac:dyDescent="0.2">
      <c r="A665" s="74" t="s">
        <v>708</v>
      </c>
      <c r="B665" s="99" t="s">
        <v>573</v>
      </c>
      <c r="C665" s="93" t="s">
        <v>707</v>
      </c>
      <c r="D665" s="85">
        <v>44378</v>
      </c>
      <c r="E665" s="63">
        <v>307528.65000000002</v>
      </c>
      <c r="F665" s="117" t="s">
        <v>764</v>
      </c>
      <c r="G665" s="63"/>
      <c r="H665" s="76">
        <f t="shared" si="12"/>
        <v>307528.65000000002</v>
      </c>
      <c r="I665" s="115" t="s">
        <v>749</v>
      </c>
    </row>
    <row r="666" spans="1:9" s="84" customFormat="1" ht="12" x14ac:dyDescent="0.2">
      <c r="A666" s="74" t="s">
        <v>711</v>
      </c>
      <c r="B666" s="75" t="s">
        <v>712</v>
      </c>
      <c r="C666" s="93" t="s">
        <v>710</v>
      </c>
      <c r="D666" s="108">
        <v>44378</v>
      </c>
      <c r="E666" s="54">
        <v>160963.79999999999</v>
      </c>
      <c r="F666" s="117" t="s">
        <v>764</v>
      </c>
      <c r="G666" s="54"/>
      <c r="H666" s="76">
        <f t="shared" si="12"/>
        <v>160963.79999999999</v>
      </c>
      <c r="I666" s="115" t="s">
        <v>749</v>
      </c>
    </row>
    <row r="667" spans="1:9" s="84" customFormat="1" ht="12" x14ac:dyDescent="0.2">
      <c r="A667" s="74" t="s">
        <v>731</v>
      </c>
      <c r="B667" s="75" t="s">
        <v>732</v>
      </c>
      <c r="C667" s="93" t="s">
        <v>730</v>
      </c>
      <c r="D667" s="85">
        <v>44403</v>
      </c>
      <c r="E667" s="63">
        <v>194693.75</v>
      </c>
      <c r="F667" s="117" t="s">
        <v>764</v>
      </c>
      <c r="G667" s="63"/>
      <c r="H667" s="76">
        <f t="shared" si="12"/>
        <v>194693.75</v>
      </c>
      <c r="I667" s="115" t="s">
        <v>749</v>
      </c>
    </row>
    <row r="668" spans="1:9" s="84" customFormat="1" ht="12" x14ac:dyDescent="0.2">
      <c r="A668" s="74" t="s">
        <v>731</v>
      </c>
      <c r="B668" s="75" t="s">
        <v>732</v>
      </c>
      <c r="C668" s="93" t="s">
        <v>733</v>
      </c>
      <c r="D668" s="85">
        <v>44403</v>
      </c>
      <c r="E668" s="63">
        <v>195913.5</v>
      </c>
      <c r="F668" s="117" t="s">
        <v>764</v>
      </c>
      <c r="G668" s="63"/>
      <c r="H668" s="76">
        <f t="shared" si="12"/>
        <v>195913.5</v>
      </c>
      <c r="I668" s="115" t="s">
        <v>749</v>
      </c>
    </row>
    <row r="669" spans="1:9" s="84" customFormat="1" ht="12" x14ac:dyDescent="0.2">
      <c r="A669" s="74" t="s">
        <v>714</v>
      </c>
      <c r="B669" s="75" t="s">
        <v>715</v>
      </c>
      <c r="C669" s="93" t="s">
        <v>713</v>
      </c>
      <c r="D669" s="108">
        <v>44378</v>
      </c>
      <c r="E669" s="54">
        <v>344057.5</v>
      </c>
      <c r="F669" s="117" t="s">
        <v>764</v>
      </c>
      <c r="G669" s="54"/>
      <c r="H669" s="76">
        <f t="shared" si="12"/>
        <v>344057.5</v>
      </c>
      <c r="I669" s="115" t="s">
        <v>749</v>
      </c>
    </row>
    <row r="670" spans="1:9" s="84" customFormat="1" ht="12" x14ac:dyDescent="0.2">
      <c r="A670" s="74" t="s">
        <v>595</v>
      </c>
      <c r="B670" s="75" t="s">
        <v>596</v>
      </c>
      <c r="C670" s="93" t="s">
        <v>135</v>
      </c>
      <c r="D670" s="108">
        <v>44348</v>
      </c>
      <c r="E670" s="54">
        <v>44259.839999999997</v>
      </c>
      <c r="F670" s="117" t="s">
        <v>764</v>
      </c>
      <c r="G670" s="54">
        <v>44259.839999999997</v>
      </c>
      <c r="H670" s="76">
        <f t="shared" si="12"/>
        <v>0</v>
      </c>
      <c r="I670" s="115" t="s">
        <v>763</v>
      </c>
    </row>
    <row r="671" spans="1:9" s="84" customFormat="1" ht="12" x14ac:dyDescent="0.2">
      <c r="A671" s="74" t="s">
        <v>595</v>
      </c>
      <c r="B671" s="75" t="s">
        <v>596</v>
      </c>
      <c r="C671" s="93" t="s">
        <v>716</v>
      </c>
      <c r="D671" s="108">
        <v>44389</v>
      </c>
      <c r="E671" s="54">
        <v>60277.77</v>
      </c>
      <c r="F671" s="117" t="s">
        <v>764</v>
      </c>
      <c r="G671" s="54"/>
      <c r="H671" s="76">
        <f t="shared" si="12"/>
        <v>60277.77</v>
      </c>
      <c r="I671" s="115" t="s">
        <v>749</v>
      </c>
    </row>
    <row r="672" spans="1:9" s="84" customFormat="1" ht="12" x14ac:dyDescent="0.2">
      <c r="A672" s="74" t="s">
        <v>718</v>
      </c>
      <c r="B672" s="75" t="s">
        <v>719</v>
      </c>
      <c r="C672" s="93" t="s">
        <v>717</v>
      </c>
      <c r="D672" s="108">
        <v>44400</v>
      </c>
      <c r="E672" s="54">
        <v>165000</v>
      </c>
      <c r="F672" s="117" t="s">
        <v>764</v>
      </c>
      <c r="G672" s="54"/>
      <c r="H672" s="76">
        <f t="shared" si="12"/>
        <v>165000</v>
      </c>
      <c r="I672" s="115" t="s">
        <v>749</v>
      </c>
    </row>
    <row r="673" spans="1:9" s="84" customFormat="1" ht="12" x14ac:dyDescent="0.2">
      <c r="A673" s="74" t="s">
        <v>720</v>
      </c>
      <c r="B673" s="75" t="s">
        <v>591</v>
      </c>
      <c r="C673" s="93" t="s">
        <v>609</v>
      </c>
      <c r="D673" s="108">
        <v>44382</v>
      </c>
      <c r="E673" s="54">
        <v>13924</v>
      </c>
      <c r="F673" s="117" t="s">
        <v>764</v>
      </c>
      <c r="G673" s="54"/>
      <c r="H673" s="76">
        <f t="shared" si="12"/>
        <v>13924</v>
      </c>
      <c r="I673" s="115" t="s">
        <v>749</v>
      </c>
    </row>
    <row r="674" spans="1:9" s="84" customFormat="1" ht="12" x14ac:dyDescent="0.2">
      <c r="A674" s="74" t="s">
        <v>598</v>
      </c>
      <c r="B674" s="75" t="s">
        <v>599</v>
      </c>
      <c r="C674" s="93" t="s">
        <v>597</v>
      </c>
      <c r="D674" s="108">
        <v>44348</v>
      </c>
      <c r="E674" s="54">
        <v>5900</v>
      </c>
      <c r="F674" s="117" t="s">
        <v>764</v>
      </c>
      <c r="G674" s="54">
        <v>5900</v>
      </c>
      <c r="H674" s="76">
        <f t="shared" si="12"/>
        <v>0</v>
      </c>
      <c r="I674" s="115" t="s">
        <v>763</v>
      </c>
    </row>
    <row r="675" spans="1:9" s="84" customFormat="1" ht="12" x14ac:dyDescent="0.2">
      <c r="A675" s="74" t="s">
        <v>601</v>
      </c>
      <c r="B675" s="75" t="s">
        <v>561</v>
      </c>
      <c r="C675" s="93" t="s">
        <v>600</v>
      </c>
      <c r="D675" s="108">
        <v>44348</v>
      </c>
      <c r="E675" s="54">
        <v>80000</v>
      </c>
      <c r="F675" s="117" t="s">
        <v>764</v>
      </c>
      <c r="G675" s="54">
        <v>80000</v>
      </c>
      <c r="H675" s="76">
        <f t="shared" si="12"/>
        <v>0</v>
      </c>
      <c r="I675" s="115" t="s">
        <v>763</v>
      </c>
    </row>
    <row r="676" spans="1:9" s="84" customFormat="1" ht="12" x14ac:dyDescent="0.2">
      <c r="A676" s="74" t="s">
        <v>602</v>
      </c>
      <c r="B676" s="75" t="s">
        <v>603</v>
      </c>
      <c r="C676" s="93" t="s">
        <v>125</v>
      </c>
      <c r="D676" s="108">
        <v>44377</v>
      </c>
      <c r="E676" s="54">
        <v>749526.58</v>
      </c>
      <c r="F676" s="117" t="s">
        <v>764</v>
      </c>
      <c r="G676" s="54">
        <v>749526.58</v>
      </c>
      <c r="H676" s="76">
        <f t="shared" si="12"/>
        <v>0</v>
      </c>
      <c r="I676" s="115" t="s">
        <v>763</v>
      </c>
    </row>
    <row r="677" spans="1:9" s="84" customFormat="1" ht="12" x14ac:dyDescent="0.2">
      <c r="A677" s="74" t="s">
        <v>723</v>
      </c>
      <c r="B677" s="75" t="s">
        <v>724</v>
      </c>
      <c r="C677" s="93" t="s">
        <v>16</v>
      </c>
      <c r="D677" s="108">
        <v>44378</v>
      </c>
      <c r="E677" s="54">
        <v>129994.7</v>
      </c>
      <c r="F677" s="117" t="s">
        <v>764</v>
      </c>
      <c r="G677" s="54"/>
      <c r="H677" s="76">
        <f t="shared" si="12"/>
        <v>129994.7</v>
      </c>
      <c r="I677" s="115" t="s">
        <v>749</v>
      </c>
    </row>
    <row r="678" spans="1:9" s="84" customFormat="1" ht="12" x14ac:dyDescent="0.2">
      <c r="A678" s="74" t="s">
        <v>721</v>
      </c>
      <c r="B678" s="75" t="s">
        <v>722</v>
      </c>
      <c r="C678" s="93" t="s">
        <v>142</v>
      </c>
      <c r="D678" s="108">
        <v>43354</v>
      </c>
      <c r="E678" s="54">
        <v>102211.18</v>
      </c>
      <c r="F678" s="117" t="s">
        <v>764</v>
      </c>
      <c r="G678" s="54"/>
      <c r="H678" s="76">
        <f t="shared" si="12"/>
        <v>102211.18</v>
      </c>
      <c r="I678" s="115" t="s">
        <v>762</v>
      </c>
    </row>
    <row r="679" spans="1:9" s="84" customFormat="1" ht="12" x14ac:dyDescent="0.2">
      <c r="A679" s="74" t="s">
        <v>605</v>
      </c>
      <c r="B679" s="83" t="s">
        <v>591</v>
      </c>
      <c r="C679" s="93" t="s">
        <v>604</v>
      </c>
      <c r="D679" s="85">
        <v>44371</v>
      </c>
      <c r="E679" s="63">
        <v>20060</v>
      </c>
      <c r="F679" s="117" t="s">
        <v>764</v>
      </c>
      <c r="G679" s="63">
        <v>20060</v>
      </c>
      <c r="H679" s="76">
        <f t="shared" si="12"/>
        <v>0</v>
      </c>
      <c r="I679" s="115" t="s">
        <v>763</v>
      </c>
    </row>
    <row r="680" spans="1:9" s="84" customFormat="1" ht="12" x14ac:dyDescent="0.2">
      <c r="A680" s="74" t="s">
        <v>605</v>
      </c>
      <c r="B680" s="75" t="s">
        <v>591</v>
      </c>
      <c r="C680" s="93" t="s">
        <v>21</v>
      </c>
      <c r="D680" s="85">
        <v>44371</v>
      </c>
      <c r="E680" s="63">
        <v>12036</v>
      </c>
      <c r="F680" s="117" t="s">
        <v>764</v>
      </c>
      <c r="G680" s="63">
        <v>12036</v>
      </c>
      <c r="H680" s="76">
        <f t="shared" si="12"/>
        <v>0</v>
      </c>
      <c r="I680" s="115" t="s">
        <v>763</v>
      </c>
    </row>
    <row r="681" spans="1:9" s="84" customFormat="1" ht="12" x14ac:dyDescent="0.2">
      <c r="A681" s="74" t="s">
        <v>725</v>
      </c>
      <c r="B681" s="75" t="s">
        <v>726</v>
      </c>
      <c r="C681" s="93" t="s">
        <v>16</v>
      </c>
      <c r="D681" s="85">
        <v>44378</v>
      </c>
      <c r="E681" s="63">
        <v>2585203</v>
      </c>
      <c r="F681" s="117" t="s">
        <v>764</v>
      </c>
      <c r="G681" s="63"/>
      <c r="H681" s="76">
        <f t="shared" si="12"/>
        <v>2585203</v>
      </c>
      <c r="I681" s="115" t="s">
        <v>749</v>
      </c>
    </row>
    <row r="682" spans="1:9" s="84" customFormat="1" ht="12" x14ac:dyDescent="0.2">
      <c r="A682" s="74" t="s">
        <v>727</v>
      </c>
      <c r="B682" s="75" t="s">
        <v>599</v>
      </c>
      <c r="C682" s="93" t="s">
        <v>301</v>
      </c>
      <c r="D682" s="85">
        <v>44378</v>
      </c>
      <c r="E682" s="63">
        <v>20532</v>
      </c>
      <c r="F682" s="117" t="s">
        <v>764</v>
      </c>
      <c r="G682" s="63"/>
      <c r="H682" s="76">
        <f t="shared" si="12"/>
        <v>20532</v>
      </c>
      <c r="I682" s="115" t="s">
        <v>749</v>
      </c>
    </row>
    <row r="683" spans="1:9" s="84" customFormat="1" ht="12" x14ac:dyDescent="0.2">
      <c r="A683" s="74" t="s">
        <v>728</v>
      </c>
      <c r="B683" s="75" t="s">
        <v>729</v>
      </c>
      <c r="C683" s="93" t="s">
        <v>18</v>
      </c>
      <c r="D683" s="85">
        <v>44391</v>
      </c>
      <c r="E683" s="63">
        <v>173463.59</v>
      </c>
      <c r="F683" s="117" t="s">
        <v>764</v>
      </c>
      <c r="G683" s="63"/>
      <c r="H683" s="76">
        <f t="shared" si="12"/>
        <v>173463.59</v>
      </c>
      <c r="I683" s="115" t="s">
        <v>749</v>
      </c>
    </row>
    <row r="684" spans="1:9" s="84" customFormat="1" ht="12" x14ac:dyDescent="0.2">
      <c r="A684" s="74" t="s">
        <v>606</v>
      </c>
      <c r="B684" s="75" t="s">
        <v>599</v>
      </c>
      <c r="C684" s="93" t="s">
        <v>159</v>
      </c>
      <c r="D684" s="85">
        <v>44348</v>
      </c>
      <c r="E684" s="63">
        <v>16992</v>
      </c>
      <c r="F684" s="117" t="s">
        <v>764</v>
      </c>
      <c r="G684" s="63">
        <v>16992</v>
      </c>
      <c r="H684" s="76">
        <f t="shared" si="12"/>
        <v>0</v>
      </c>
      <c r="I684" s="115" t="s">
        <v>763</v>
      </c>
    </row>
    <row r="685" spans="1:9" s="84" customFormat="1" ht="12" x14ac:dyDescent="0.2">
      <c r="A685" s="74" t="s">
        <v>608</v>
      </c>
      <c r="B685" s="75" t="s">
        <v>599</v>
      </c>
      <c r="C685" s="93" t="s">
        <v>607</v>
      </c>
      <c r="D685" s="85">
        <v>44317</v>
      </c>
      <c r="E685" s="63">
        <v>4484</v>
      </c>
      <c r="F685" s="117" t="s">
        <v>764</v>
      </c>
      <c r="G685" s="63">
        <v>4484</v>
      </c>
      <c r="H685" s="76">
        <f t="shared" si="12"/>
        <v>0</v>
      </c>
      <c r="I685" s="115" t="s">
        <v>763</v>
      </c>
    </row>
    <row r="686" spans="1:9" s="84" customFormat="1" ht="12" x14ac:dyDescent="0.2">
      <c r="A686" s="74" t="s">
        <v>608</v>
      </c>
      <c r="B686" s="75" t="s">
        <v>599</v>
      </c>
      <c r="C686" s="93" t="s">
        <v>609</v>
      </c>
      <c r="D686" s="85">
        <v>44317</v>
      </c>
      <c r="E686" s="63">
        <v>6136</v>
      </c>
      <c r="F686" s="117" t="s">
        <v>764</v>
      </c>
      <c r="G686" s="63">
        <v>6136</v>
      </c>
      <c r="H686" s="76">
        <f t="shared" si="12"/>
        <v>0</v>
      </c>
      <c r="I686" s="115" t="s">
        <v>763</v>
      </c>
    </row>
    <row r="687" spans="1:9" s="84" customFormat="1" ht="12" x14ac:dyDescent="0.2">
      <c r="A687" s="74" t="s">
        <v>608</v>
      </c>
      <c r="B687" s="75" t="s">
        <v>599</v>
      </c>
      <c r="C687" s="93" t="s">
        <v>610</v>
      </c>
      <c r="D687" s="85">
        <v>44317</v>
      </c>
      <c r="E687" s="63">
        <v>8024</v>
      </c>
      <c r="F687" s="117" t="s">
        <v>764</v>
      </c>
      <c r="G687" s="63">
        <v>8024</v>
      </c>
      <c r="H687" s="76">
        <f t="shared" si="12"/>
        <v>0</v>
      </c>
      <c r="I687" s="115" t="s">
        <v>763</v>
      </c>
    </row>
    <row r="688" spans="1:9" s="84" customFormat="1" ht="12" x14ac:dyDescent="0.2">
      <c r="A688" s="74" t="s">
        <v>608</v>
      </c>
      <c r="B688" s="75" t="s">
        <v>599</v>
      </c>
      <c r="C688" s="93" t="s">
        <v>18</v>
      </c>
      <c r="D688" s="85">
        <v>44348</v>
      </c>
      <c r="E688" s="63">
        <v>12980</v>
      </c>
      <c r="F688" s="117" t="s">
        <v>764</v>
      </c>
      <c r="G688" s="63">
        <v>12980</v>
      </c>
      <c r="H688" s="76">
        <f t="shared" si="12"/>
        <v>0</v>
      </c>
      <c r="I688" s="115" t="s">
        <v>763</v>
      </c>
    </row>
    <row r="689" spans="1:9" s="84" customFormat="1" ht="12" x14ac:dyDescent="0.2">
      <c r="A689" s="74" t="s">
        <v>611</v>
      </c>
      <c r="B689" s="75" t="s">
        <v>612</v>
      </c>
      <c r="C689" s="93" t="s">
        <v>16</v>
      </c>
      <c r="D689" s="85">
        <v>44349</v>
      </c>
      <c r="E689" s="63">
        <v>19470</v>
      </c>
      <c r="F689" s="117" t="s">
        <v>764</v>
      </c>
      <c r="G689" s="63">
        <v>19470</v>
      </c>
      <c r="H689" s="76">
        <f t="shared" si="12"/>
        <v>0</v>
      </c>
      <c r="I689" s="115" t="s">
        <v>763</v>
      </c>
    </row>
    <row r="690" spans="1:9" s="84" customFormat="1" ht="12" x14ac:dyDescent="0.2">
      <c r="A690" s="74" t="s">
        <v>614</v>
      </c>
      <c r="B690" s="75" t="s">
        <v>615</v>
      </c>
      <c r="C690" s="93" t="s">
        <v>613</v>
      </c>
      <c r="D690" s="85">
        <v>44348</v>
      </c>
      <c r="E690" s="63">
        <v>11328</v>
      </c>
      <c r="F690" s="117" t="s">
        <v>764</v>
      </c>
      <c r="G690" s="63">
        <v>11328</v>
      </c>
      <c r="H690" s="76">
        <f t="shared" si="12"/>
        <v>0</v>
      </c>
      <c r="I690" s="115" t="s">
        <v>763</v>
      </c>
    </row>
    <row r="691" spans="1:9" s="84" customFormat="1" ht="12" x14ac:dyDescent="0.2">
      <c r="A691" s="74" t="s">
        <v>617</v>
      </c>
      <c r="B691" s="75" t="s">
        <v>618</v>
      </c>
      <c r="C691" s="93" t="s">
        <v>352</v>
      </c>
      <c r="D691" s="85">
        <v>44286</v>
      </c>
      <c r="E691" s="63">
        <v>27417.3</v>
      </c>
      <c r="F691" s="117" t="s">
        <v>764</v>
      </c>
      <c r="G691" s="63"/>
      <c r="H691" s="76">
        <f t="shared" si="12"/>
        <v>27417.3</v>
      </c>
      <c r="I691" s="115" t="s">
        <v>749</v>
      </c>
    </row>
    <row r="692" spans="1:9" s="84" customFormat="1" ht="12" x14ac:dyDescent="0.2">
      <c r="A692" s="74" t="s">
        <v>617</v>
      </c>
      <c r="B692" s="75" t="s">
        <v>618</v>
      </c>
      <c r="C692" s="93" t="s">
        <v>616</v>
      </c>
      <c r="D692" s="85">
        <v>44136</v>
      </c>
      <c r="E692" s="63">
        <v>17086.400000000001</v>
      </c>
      <c r="F692" s="117" t="s">
        <v>764</v>
      </c>
      <c r="G692" s="63"/>
      <c r="H692" s="76">
        <f t="shared" ref="H692:H695" si="13">+E692-G692</f>
        <v>17086.400000000001</v>
      </c>
      <c r="I692" s="115" t="s">
        <v>762</v>
      </c>
    </row>
    <row r="693" spans="1:9" s="84" customFormat="1" ht="12" x14ac:dyDescent="0.2">
      <c r="A693" s="74" t="s">
        <v>617</v>
      </c>
      <c r="B693" s="75" t="s">
        <v>618</v>
      </c>
      <c r="C693" s="93" t="s">
        <v>619</v>
      </c>
      <c r="D693" s="85">
        <v>44136</v>
      </c>
      <c r="E693" s="63">
        <v>13151.1</v>
      </c>
      <c r="F693" s="117" t="s">
        <v>764</v>
      </c>
      <c r="G693" s="63"/>
      <c r="H693" s="76">
        <f t="shared" si="13"/>
        <v>13151.1</v>
      </c>
      <c r="I693" s="115" t="s">
        <v>762</v>
      </c>
    </row>
    <row r="694" spans="1:9" s="84" customFormat="1" ht="12" x14ac:dyDescent="0.2">
      <c r="A694" s="74" t="s">
        <v>621</v>
      </c>
      <c r="B694" s="75" t="s">
        <v>591</v>
      </c>
      <c r="C694" s="93" t="s">
        <v>620</v>
      </c>
      <c r="D694" s="85">
        <v>44368</v>
      </c>
      <c r="E694" s="63">
        <v>4720</v>
      </c>
      <c r="F694" s="117" t="s">
        <v>764</v>
      </c>
      <c r="G694" s="63">
        <v>4720</v>
      </c>
      <c r="H694" s="76">
        <f t="shared" si="13"/>
        <v>0</v>
      </c>
      <c r="I694" s="115" t="s">
        <v>763</v>
      </c>
    </row>
    <row r="695" spans="1:9" s="84" customFormat="1" ht="12" x14ac:dyDescent="0.2">
      <c r="A695" s="109" t="s">
        <v>735</v>
      </c>
      <c r="B695" s="99" t="s">
        <v>736</v>
      </c>
      <c r="C695" s="93" t="s">
        <v>734</v>
      </c>
      <c r="D695" s="85">
        <v>44378</v>
      </c>
      <c r="E695" s="63">
        <v>96108.38</v>
      </c>
      <c r="F695" s="117" t="s">
        <v>764</v>
      </c>
      <c r="G695" s="63"/>
      <c r="H695" s="76">
        <f t="shared" si="13"/>
        <v>96108.38</v>
      </c>
      <c r="I695" s="115" t="s">
        <v>749</v>
      </c>
    </row>
    <row r="696" spans="1:9" ht="15.75" x14ac:dyDescent="0.2">
      <c r="B696" s="324" t="s">
        <v>622</v>
      </c>
      <c r="C696" s="324"/>
      <c r="D696" s="324"/>
      <c r="E696" s="40">
        <f>SUM(E628:E695)</f>
        <v>15138197.540000001</v>
      </c>
      <c r="F696" s="40"/>
      <c r="G696" s="40">
        <f>SUM(G628:G695)</f>
        <v>2167260.94</v>
      </c>
      <c r="H696" s="40">
        <f>SUM(H628:H695)</f>
        <v>12970936.6</v>
      </c>
    </row>
    <row r="697" spans="1:9" ht="15.75" x14ac:dyDescent="0.2">
      <c r="A697" s="64"/>
      <c r="B697" s="64"/>
      <c r="C697" s="16"/>
      <c r="D697" s="16"/>
      <c r="E697" s="43"/>
      <c r="F697" s="43"/>
      <c r="G697" s="43"/>
      <c r="H697" s="44"/>
    </row>
    <row r="698" spans="1:9" ht="15.75" x14ac:dyDescent="0.2">
      <c r="A698" s="64"/>
      <c r="B698" s="64"/>
      <c r="C698" s="16"/>
      <c r="D698" s="16"/>
      <c r="E698" s="43"/>
      <c r="F698" s="43"/>
      <c r="G698" s="43"/>
      <c r="H698" s="44"/>
    </row>
    <row r="699" spans="1:9" ht="15.75" x14ac:dyDescent="0.2">
      <c r="A699" s="64"/>
      <c r="B699" s="64"/>
      <c r="C699" s="16"/>
      <c r="D699" s="16"/>
      <c r="E699" s="43"/>
      <c r="F699" s="43"/>
      <c r="G699" s="43"/>
      <c r="H699" s="44"/>
    </row>
    <row r="700" spans="1:9" ht="15.75" x14ac:dyDescent="0.2">
      <c r="A700" s="64"/>
      <c r="B700" s="64"/>
      <c r="C700" s="16"/>
      <c r="D700" s="16"/>
      <c r="E700" s="43"/>
      <c r="F700" s="43"/>
      <c r="G700" s="43"/>
      <c r="H700" s="44"/>
    </row>
    <row r="701" spans="1:9" ht="15.75" x14ac:dyDescent="0.2">
      <c r="A701" s="64"/>
      <c r="B701" s="64"/>
      <c r="C701" s="16"/>
      <c r="D701" s="16"/>
      <c r="E701" s="43"/>
      <c r="F701" s="43"/>
      <c r="G701" s="43"/>
      <c r="H701" s="44"/>
    </row>
    <row r="702" spans="1:9" ht="15.75" x14ac:dyDescent="0.2">
      <c r="A702" s="64"/>
      <c r="B702" s="64"/>
      <c r="C702" s="16"/>
      <c r="D702" s="16"/>
      <c r="E702" s="43"/>
      <c r="F702" s="43"/>
      <c r="G702" s="43"/>
      <c r="H702" s="44"/>
    </row>
    <row r="703" spans="1:9" ht="15.75" x14ac:dyDescent="0.2">
      <c r="A703" s="64"/>
      <c r="B703" s="64"/>
      <c r="C703" s="16"/>
      <c r="D703" s="16"/>
      <c r="E703" s="43"/>
      <c r="F703" s="43"/>
      <c r="G703" s="43"/>
      <c r="H703" s="44"/>
    </row>
    <row r="704" spans="1:9" ht="15.75" x14ac:dyDescent="0.2">
      <c r="A704" s="64"/>
      <c r="B704" s="64"/>
      <c r="C704" s="16"/>
      <c r="D704" s="16"/>
      <c r="E704" s="43"/>
      <c r="F704" s="43"/>
      <c r="G704" s="43"/>
      <c r="H704" s="44"/>
    </row>
    <row r="705" spans="1:8" ht="15.75" x14ac:dyDescent="0.2">
      <c r="A705" s="64"/>
      <c r="B705" s="64"/>
      <c r="C705" s="16"/>
      <c r="D705" s="16"/>
      <c r="E705" s="43"/>
      <c r="F705" s="43"/>
      <c r="G705" s="43"/>
      <c r="H705" s="44"/>
    </row>
    <row r="706" spans="1:8" ht="15.75" x14ac:dyDescent="0.2">
      <c r="A706" s="64"/>
      <c r="B706" s="64"/>
      <c r="C706" s="16"/>
      <c r="D706" s="16"/>
      <c r="E706" s="43"/>
      <c r="F706" s="43"/>
      <c r="G706" s="43"/>
      <c r="H706" s="44"/>
    </row>
    <row r="707" spans="1:8" ht="15.75" x14ac:dyDescent="0.2">
      <c r="A707" s="64"/>
      <c r="B707" s="64"/>
      <c r="C707" s="16"/>
      <c r="D707" s="16"/>
      <c r="E707" s="43"/>
      <c r="F707" s="43"/>
      <c r="G707" s="43"/>
      <c r="H707" s="44"/>
    </row>
    <row r="708" spans="1:8" ht="15.75" x14ac:dyDescent="0.2">
      <c r="A708" s="64"/>
      <c r="B708" s="64"/>
      <c r="C708" s="16"/>
      <c r="D708" s="16"/>
      <c r="E708" s="43"/>
      <c r="F708" s="43"/>
      <c r="G708" s="43"/>
      <c r="H708" s="44"/>
    </row>
    <row r="709" spans="1:8" ht="15.75" x14ac:dyDescent="0.2">
      <c r="A709" s="64"/>
      <c r="B709" s="64"/>
      <c r="C709" s="16"/>
      <c r="D709" s="16"/>
      <c r="E709" s="43"/>
      <c r="F709" s="43"/>
      <c r="G709" s="43"/>
      <c r="H709" s="44"/>
    </row>
    <row r="710" spans="1:8" ht="15.75" x14ac:dyDescent="0.2">
      <c r="A710" s="64"/>
      <c r="B710" s="64"/>
      <c r="C710" s="16"/>
      <c r="D710" s="16"/>
      <c r="E710" s="43"/>
      <c r="F710" s="43"/>
      <c r="G710" s="43"/>
      <c r="H710" s="44"/>
    </row>
    <row r="711" spans="1:8" ht="15.75" x14ac:dyDescent="0.2">
      <c r="A711" s="64"/>
      <c r="B711" s="64"/>
      <c r="C711" s="16"/>
      <c r="D711" s="16"/>
      <c r="E711" s="43"/>
      <c r="F711" s="43"/>
      <c r="G711" s="43"/>
      <c r="H711" s="44"/>
    </row>
    <row r="712" spans="1:8" ht="15.75" x14ac:dyDescent="0.2">
      <c r="A712" s="64"/>
      <c r="B712" s="64"/>
      <c r="C712" s="16"/>
      <c r="D712" s="16"/>
      <c r="E712" s="43"/>
      <c r="F712" s="43"/>
      <c r="G712" s="43"/>
      <c r="H712" s="44"/>
    </row>
    <row r="713" spans="1:8" ht="15.75" x14ac:dyDescent="0.2">
      <c r="A713" s="64"/>
      <c r="B713" s="64"/>
      <c r="C713" s="16"/>
      <c r="D713" s="16"/>
      <c r="E713" s="43"/>
      <c r="F713" s="43"/>
      <c r="G713" s="43"/>
      <c r="H713" s="44"/>
    </row>
    <row r="714" spans="1:8" ht="15.75" x14ac:dyDescent="0.2">
      <c r="A714" s="64"/>
      <c r="B714" s="64"/>
      <c r="C714" s="16"/>
      <c r="D714" s="16"/>
      <c r="E714" s="43"/>
      <c r="F714" s="43"/>
      <c r="G714" s="43"/>
      <c r="H714" s="44"/>
    </row>
    <row r="715" spans="1:8" ht="15.75" x14ac:dyDescent="0.2">
      <c r="A715" s="64"/>
      <c r="B715" s="64"/>
      <c r="C715" s="16"/>
      <c r="D715" s="16"/>
      <c r="E715" s="43"/>
      <c r="F715" s="43"/>
      <c r="G715" s="43"/>
      <c r="H715" s="44"/>
    </row>
    <row r="716" spans="1:8" ht="15.75" x14ac:dyDescent="0.2">
      <c r="A716" s="64"/>
      <c r="B716" s="64"/>
      <c r="C716" s="16"/>
      <c r="D716" s="16"/>
      <c r="E716" s="43"/>
      <c r="F716" s="43"/>
      <c r="G716" s="43"/>
      <c r="H716" s="44"/>
    </row>
    <row r="717" spans="1:8" ht="15.75" x14ac:dyDescent="0.2">
      <c r="A717" s="64"/>
      <c r="B717" s="64"/>
      <c r="C717" s="16"/>
      <c r="D717" s="16"/>
      <c r="E717" s="43"/>
      <c r="F717" s="43"/>
      <c r="G717" s="43"/>
      <c r="H717" s="44"/>
    </row>
    <row r="718" spans="1:8" ht="15.75" x14ac:dyDescent="0.2">
      <c r="A718" s="64"/>
      <c r="B718" s="64"/>
      <c r="C718" s="16"/>
      <c r="D718" s="16"/>
      <c r="E718" s="43"/>
      <c r="F718" s="43"/>
      <c r="G718" s="43"/>
      <c r="H718" s="44"/>
    </row>
    <row r="719" spans="1:8" ht="15.75" x14ac:dyDescent="0.2">
      <c r="A719" s="64"/>
      <c r="B719" s="64"/>
      <c r="C719" s="16"/>
      <c r="D719" s="16"/>
      <c r="E719" s="43"/>
      <c r="F719" s="43"/>
      <c r="G719" s="43"/>
      <c r="H719" s="44"/>
    </row>
    <row r="720" spans="1:8" ht="15.75" x14ac:dyDescent="0.2">
      <c r="A720" s="64"/>
      <c r="B720" s="64"/>
      <c r="C720" s="16"/>
      <c r="D720" s="16"/>
      <c r="E720" s="43"/>
      <c r="F720" s="43"/>
      <c r="G720" s="43"/>
      <c r="H720" s="44"/>
    </row>
    <row r="721" spans="1:8" ht="15.75" x14ac:dyDescent="0.2">
      <c r="A721" s="64"/>
      <c r="B721" s="64"/>
      <c r="C721" s="16"/>
      <c r="D721" s="16"/>
      <c r="E721" s="43"/>
      <c r="F721" s="43"/>
      <c r="G721" s="43"/>
      <c r="H721" s="44"/>
    </row>
    <row r="722" spans="1:8" ht="15.75" x14ac:dyDescent="0.2">
      <c r="A722" s="64"/>
      <c r="B722" s="64"/>
      <c r="C722" s="16"/>
      <c r="D722" s="16"/>
      <c r="E722" s="43"/>
      <c r="F722" s="43"/>
      <c r="G722" s="43"/>
      <c r="H722" s="44"/>
    </row>
    <row r="723" spans="1:8" ht="15.75" x14ac:dyDescent="0.2">
      <c r="A723" s="64"/>
      <c r="B723" s="64"/>
      <c r="C723" s="16"/>
      <c r="D723" s="16"/>
      <c r="E723" s="43"/>
      <c r="F723" s="43"/>
      <c r="G723" s="43"/>
      <c r="H723" s="44"/>
    </row>
    <row r="724" spans="1:8" ht="15.75" x14ac:dyDescent="0.2">
      <c r="A724" s="64"/>
      <c r="B724" s="64"/>
      <c r="C724" s="16"/>
      <c r="D724" s="16"/>
      <c r="E724" s="43"/>
      <c r="F724" s="43"/>
      <c r="G724" s="43"/>
      <c r="H724" s="44"/>
    </row>
    <row r="725" spans="1:8" ht="15.75" x14ac:dyDescent="0.2">
      <c r="A725" s="64"/>
      <c r="B725" s="64"/>
      <c r="C725" s="16"/>
      <c r="D725" s="16"/>
      <c r="E725" s="43"/>
      <c r="F725" s="43"/>
      <c r="G725" s="43"/>
      <c r="H725" s="44"/>
    </row>
    <row r="726" spans="1:8" ht="15.75" x14ac:dyDescent="0.2">
      <c r="A726" s="64"/>
      <c r="B726" s="64"/>
      <c r="C726" s="16"/>
      <c r="D726" s="16"/>
      <c r="E726" s="43"/>
      <c r="F726" s="43"/>
      <c r="G726" s="43"/>
      <c r="H726" s="44"/>
    </row>
    <row r="727" spans="1:8" ht="15.75" x14ac:dyDescent="0.2">
      <c r="A727" s="64"/>
      <c r="B727" s="64"/>
      <c r="C727" s="16"/>
      <c r="D727" s="16"/>
      <c r="E727" s="43"/>
      <c r="F727" s="43"/>
      <c r="G727" s="43"/>
      <c r="H727" s="44"/>
    </row>
    <row r="728" spans="1:8" ht="15.75" x14ac:dyDescent="0.2">
      <c r="A728" s="64"/>
      <c r="B728" s="64"/>
      <c r="C728" s="16"/>
      <c r="D728" s="16"/>
      <c r="E728" s="43"/>
      <c r="F728" s="43"/>
      <c r="G728" s="43"/>
      <c r="H728" s="44"/>
    </row>
    <row r="729" spans="1:8" ht="15.75" x14ac:dyDescent="0.2">
      <c r="A729" s="64"/>
      <c r="B729" s="64"/>
      <c r="C729" s="16"/>
      <c r="D729" s="16"/>
      <c r="E729" s="43"/>
      <c r="F729" s="43"/>
      <c r="G729" s="43"/>
      <c r="H729" s="44"/>
    </row>
    <row r="730" spans="1:8" ht="15.75" x14ac:dyDescent="0.2">
      <c r="A730" s="64"/>
      <c r="B730" s="64"/>
      <c r="C730" s="16"/>
      <c r="D730" s="16"/>
      <c r="E730" s="43"/>
      <c r="F730" s="43"/>
      <c r="G730" s="43"/>
      <c r="H730" s="44"/>
    </row>
    <row r="731" spans="1:8" ht="15.75" x14ac:dyDescent="0.2">
      <c r="A731" s="64"/>
      <c r="B731" s="64"/>
      <c r="C731" s="16"/>
      <c r="D731" s="16"/>
      <c r="E731" s="43"/>
      <c r="F731" s="43"/>
      <c r="G731" s="43"/>
      <c r="H731" s="44"/>
    </row>
    <row r="732" spans="1:8" ht="15.75" x14ac:dyDescent="0.2">
      <c r="A732" s="64"/>
      <c r="B732" s="64"/>
      <c r="C732" s="16"/>
      <c r="D732" s="16"/>
      <c r="E732" s="43"/>
      <c r="F732" s="43"/>
      <c r="G732" s="43"/>
      <c r="H732" s="44"/>
    </row>
    <row r="733" spans="1:8" ht="15.75" x14ac:dyDescent="0.2">
      <c r="A733" s="64"/>
      <c r="B733" s="64"/>
      <c r="C733" s="16"/>
      <c r="D733" s="16"/>
      <c r="E733" s="43"/>
      <c r="F733" s="43"/>
      <c r="G733" s="43"/>
      <c r="H733" s="44"/>
    </row>
    <row r="734" spans="1:8" ht="15.75" x14ac:dyDescent="0.2">
      <c r="A734" s="64"/>
      <c r="B734" s="64"/>
      <c r="C734" s="16"/>
      <c r="D734" s="16"/>
      <c r="E734" s="43"/>
      <c r="F734" s="43"/>
      <c r="G734" s="43"/>
      <c r="H734" s="44"/>
    </row>
    <row r="735" spans="1:8" ht="15.75" x14ac:dyDescent="0.2">
      <c r="A735" s="64"/>
      <c r="B735" s="64"/>
      <c r="C735" s="16"/>
      <c r="D735" s="16"/>
      <c r="E735" s="43"/>
      <c r="F735" s="43"/>
      <c r="G735" s="43"/>
      <c r="H735" s="44"/>
    </row>
    <row r="736" spans="1:8" ht="15.75" x14ac:dyDescent="0.2">
      <c r="A736" s="64"/>
      <c r="B736" s="64"/>
      <c r="C736" s="16"/>
      <c r="D736" s="16"/>
      <c r="E736" s="43"/>
      <c r="F736" s="43"/>
      <c r="G736" s="43"/>
      <c r="H736" s="44"/>
    </row>
    <row r="737" spans="1:9" ht="15.75" x14ac:dyDescent="0.2">
      <c r="A737" s="64"/>
      <c r="B737" s="64"/>
      <c r="C737" s="16"/>
      <c r="D737" s="16"/>
      <c r="E737" s="43"/>
      <c r="F737" s="43"/>
      <c r="G737" s="43"/>
      <c r="H737" s="44"/>
    </row>
    <row r="738" spans="1:9" ht="15.75" x14ac:dyDescent="0.2">
      <c r="A738" s="64"/>
      <c r="B738" s="64"/>
      <c r="C738" s="16"/>
      <c r="D738" s="16"/>
      <c r="E738" s="43"/>
      <c r="F738" s="43"/>
      <c r="G738" s="43"/>
      <c r="H738" s="44"/>
    </row>
    <row r="739" spans="1:9" ht="15.75" x14ac:dyDescent="0.2">
      <c r="A739" s="64"/>
      <c r="B739" s="64"/>
      <c r="C739" s="16"/>
      <c r="D739" s="16"/>
      <c r="E739" s="43"/>
      <c r="F739" s="43"/>
      <c r="G739" s="43"/>
      <c r="H739" s="44"/>
    </row>
    <row r="740" spans="1:9" ht="15.75" x14ac:dyDescent="0.2">
      <c r="A740" s="64"/>
      <c r="B740" s="64"/>
      <c r="C740" s="16"/>
      <c r="D740" s="16"/>
      <c r="E740" s="43"/>
      <c r="F740" s="43"/>
      <c r="G740" s="43"/>
      <c r="H740" s="44"/>
    </row>
    <row r="741" spans="1:9" ht="15.75" x14ac:dyDescent="0.2">
      <c r="A741" s="64"/>
      <c r="B741" s="64"/>
      <c r="C741" s="16"/>
      <c r="D741" s="16"/>
      <c r="E741" s="43"/>
      <c r="F741" s="43"/>
      <c r="G741" s="43"/>
      <c r="H741" s="44"/>
    </row>
    <row r="742" spans="1:9" ht="15.75" x14ac:dyDescent="0.2">
      <c r="A742" s="64"/>
      <c r="B742" s="64"/>
      <c r="C742" s="16"/>
      <c r="D742" s="16"/>
      <c r="E742" s="43"/>
      <c r="F742" s="43"/>
      <c r="G742" s="43"/>
      <c r="H742" s="44"/>
    </row>
    <row r="743" spans="1:9" ht="17.25" thickBot="1" x14ac:dyDescent="0.3">
      <c r="A743" s="65" t="s">
        <v>623</v>
      </c>
      <c r="B743" s="65"/>
      <c r="C743" s="65"/>
      <c r="E743" s="61"/>
      <c r="F743" s="61"/>
      <c r="G743" s="61"/>
      <c r="H743" s="44"/>
    </row>
    <row r="744" spans="1:9" ht="32.25" thickBot="1" x14ac:dyDescent="0.3">
      <c r="A744" s="20" t="s">
        <v>754</v>
      </c>
      <c r="B744" s="21" t="s">
        <v>5</v>
      </c>
      <c r="C744" s="19" t="s">
        <v>755</v>
      </c>
      <c r="D744" s="18" t="s">
        <v>756</v>
      </c>
      <c r="E744" s="22" t="s">
        <v>757</v>
      </c>
      <c r="F744" s="22" t="s">
        <v>759</v>
      </c>
      <c r="G744" s="112" t="s">
        <v>760</v>
      </c>
      <c r="H744" s="112" t="s">
        <v>758</v>
      </c>
      <c r="I744" s="114" t="s">
        <v>761</v>
      </c>
    </row>
    <row r="745" spans="1:9" s="84" customFormat="1" ht="12" x14ac:dyDescent="0.2">
      <c r="A745" s="74" t="s">
        <v>740</v>
      </c>
      <c r="B745" s="99" t="s">
        <v>625</v>
      </c>
      <c r="C745" s="93" t="s">
        <v>739</v>
      </c>
      <c r="D745" s="110">
        <v>44392</v>
      </c>
      <c r="E745" s="66">
        <v>663071.4</v>
      </c>
      <c r="F745" s="117" t="s">
        <v>764</v>
      </c>
      <c r="G745" s="66"/>
      <c r="H745" s="76">
        <f t="shared" ref="H745:H759" si="14">+E745-G745</f>
        <v>663071.4</v>
      </c>
      <c r="I745" s="115" t="s">
        <v>749</v>
      </c>
    </row>
    <row r="746" spans="1:9" s="84" customFormat="1" ht="12" x14ac:dyDescent="0.2">
      <c r="A746" s="74" t="s">
        <v>45</v>
      </c>
      <c r="B746" s="99" t="s">
        <v>625</v>
      </c>
      <c r="C746" s="93" t="s">
        <v>738</v>
      </c>
      <c r="D746" s="110">
        <v>44392</v>
      </c>
      <c r="E746" s="66">
        <v>717255</v>
      </c>
      <c r="F746" s="117" t="s">
        <v>764</v>
      </c>
      <c r="G746" s="66"/>
      <c r="H746" s="76">
        <f t="shared" si="14"/>
        <v>717255</v>
      </c>
      <c r="I746" s="115" t="s">
        <v>749</v>
      </c>
    </row>
    <row r="747" spans="1:9" s="84" customFormat="1" ht="12" x14ac:dyDescent="0.2">
      <c r="A747" s="74" t="s">
        <v>45</v>
      </c>
      <c r="B747" s="99" t="s">
        <v>625</v>
      </c>
      <c r="C747" s="93" t="s">
        <v>737</v>
      </c>
      <c r="D747" s="110">
        <v>44392</v>
      </c>
      <c r="E747" s="66">
        <v>991339.68</v>
      </c>
      <c r="F747" s="117" t="s">
        <v>764</v>
      </c>
      <c r="G747" s="66"/>
      <c r="H747" s="76">
        <f t="shared" si="14"/>
        <v>991339.68</v>
      </c>
      <c r="I747" s="115" t="s">
        <v>749</v>
      </c>
    </row>
    <row r="748" spans="1:9" s="84" customFormat="1" ht="12" x14ac:dyDescent="0.2">
      <c r="A748" s="89" t="s">
        <v>94</v>
      </c>
      <c r="B748" s="99" t="s">
        <v>625</v>
      </c>
      <c r="C748" s="93" t="s">
        <v>748</v>
      </c>
      <c r="D748" s="110">
        <v>44393</v>
      </c>
      <c r="E748" s="66">
        <v>1725000</v>
      </c>
      <c r="F748" s="117" t="s">
        <v>764</v>
      </c>
      <c r="G748" s="66"/>
      <c r="H748" s="76">
        <f t="shared" si="14"/>
        <v>1725000</v>
      </c>
      <c r="I748" s="115" t="s">
        <v>749</v>
      </c>
    </row>
    <row r="749" spans="1:9" s="84" customFormat="1" ht="12" x14ac:dyDescent="0.2">
      <c r="A749" s="89" t="s">
        <v>94</v>
      </c>
      <c r="B749" s="99" t="s">
        <v>625</v>
      </c>
      <c r="C749" s="93" t="s">
        <v>746</v>
      </c>
      <c r="D749" s="110">
        <v>44392</v>
      </c>
      <c r="E749" s="66">
        <v>1150000</v>
      </c>
      <c r="F749" s="117" t="s">
        <v>764</v>
      </c>
      <c r="G749" s="66"/>
      <c r="H749" s="76">
        <f t="shared" si="14"/>
        <v>1150000</v>
      </c>
      <c r="I749" s="115" t="s">
        <v>749</v>
      </c>
    </row>
    <row r="750" spans="1:9" s="84" customFormat="1" ht="12" x14ac:dyDescent="0.2">
      <c r="A750" s="89" t="s">
        <v>94</v>
      </c>
      <c r="B750" s="99" t="s">
        <v>625</v>
      </c>
      <c r="C750" s="93" t="s">
        <v>747</v>
      </c>
      <c r="D750" s="110">
        <v>44393</v>
      </c>
      <c r="E750" s="66">
        <v>759000</v>
      </c>
      <c r="F750" s="117" t="s">
        <v>764</v>
      </c>
      <c r="G750" s="66"/>
      <c r="H750" s="76">
        <f t="shared" si="14"/>
        <v>759000</v>
      </c>
      <c r="I750" s="115" t="s">
        <v>749</v>
      </c>
    </row>
    <row r="751" spans="1:9" s="84" customFormat="1" ht="12" x14ac:dyDescent="0.2">
      <c r="A751" s="89" t="s">
        <v>94</v>
      </c>
      <c r="B751" s="99" t="s">
        <v>625</v>
      </c>
      <c r="C751" s="93" t="s">
        <v>627</v>
      </c>
      <c r="D751" s="110">
        <v>44375</v>
      </c>
      <c r="E751" s="66">
        <v>780675</v>
      </c>
      <c r="F751" s="117" t="s">
        <v>764</v>
      </c>
      <c r="G751" s="66">
        <v>780675</v>
      </c>
      <c r="H751" s="76">
        <f t="shared" si="14"/>
        <v>0</v>
      </c>
      <c r="I751" s="115" t="s">
        <v>763</v>
      </c>
    </row>
    <row r="752" spans="1:9" s="84" customFormat="1" ht="12" x14ac:dyDescent="0.2">
      <c r="A752" s="89" t="s">
        <v>94</v>
      </c>
      <c r="B752" s="99" t="s">
        <v>625</v>
      </c>
      <c r="C752" s="93" t="s">
        <v>628</v>
      </c>
      <c r="D752" s="110">
        <v>44375</v>
      </c>
      <c r="E752" s="66">
        <v>1343259.75</v>
      </c>
      <c r="F752" s="117" t="s">
        <v>764</v>
      </c>
      <c r="G752" s="66">
        <v>1343259.75</v>
      </c>
      <c r="H752" s="76">
        <f t="shared" si="14"/>
        <v>0</v>
      </c>
      <c r="I752" s="115" t="s">
        <v>763</v>
      </c>
    </row>
    <row r="753" spans="1:9" s="84" customFormat="1" ht="12" x14ac:dyDescent="0.2">
      <c r="A753" s="74" t="s">
        <v>126</v>
      </c>
      <c r="B753" s="99" t="s">
        <v>625</v>
      </c>
      <c r="C753" s="93" t="s">
        <v>624</v>
      </c>
      <c r="D753" s="110">
        <v>44375</v>
      </c>
      <c r="E753" s="66">
        <v>671078</v>
      </c>
      <c r="F753" s="117" t="s">
        <v>764</v>
      </c>
      <c r="G753" s="66">
        <v>671078</v>
      </c>
      <c r="H753" s="76">
        <f t="shared" si="14"/>
        <v>0</v>
      </c>
      <c r="I753" s="115" t="s">
        <v>763</v>
      </c>
    </row>
    <row r="754" spans="1:9" s="84" customFormat="1" ht="12" x14ac:dyDescent="0.2">
      <c r="A754" s="74" t="s">
        <v>126</v>
      </c>
      <c r="B754" s="99" t="s">
        <v>625</v>
      </c>
      <c r="C754" s="93" t="s">
        <v>626</v>
      </c>
      <c r="D754" s="110">
        <v>44375</v>
      </c>
      <c r="E754" s="66">
        <v>823243.07</v>
      </c>
      <c r="F754" s="117" t="s">
        <v>764</v>
      </c>
      <c r="G754" s="66">
        <v>823243.07</v>
      </c>
      <c r="H754" s="76">
        <f t="shared" si="14"/>
        <v>0</v>
      </c>
      <c r="I754" s="115" t="s">
        <v>763</v>
      </c>
    </row>
    <row r="755" spans="1:9" s="84" customFormat="1" ht="12" x14ac:dyDescent="0.2">
      <c r="A755" s="74" t="s">
        <v>126</v>
      </c>
      <c r="B755" s="99" t="s">
        <v>625</v>
      </c>
      <c r="C755" s="93" t="s">
        <v>741</v>
      </c>
      <c r="D755" s="110">
        <v>44392</v>
      </c>
      <c r="E755" s="66">
        <v>1214260</v>
      </c>
      <c r="F755" s="117" t="s">
        <v>764</v>
      </c>
      <c r="G755" s="66"/>
      <c r="H755" s="76">
        <f t="shared" si="14"/>
        <v>1214260</v>
      </c>
      <c r="I755" s="115" t="s">
        <v>749</v>
      </c>
    </row>
    <row r="756" spans="1:9" s="84" customFormat="1" ht="12" x14ac:dyDescent="0.2">
      <c r="A756" s="74" t="s">
        <v>218</v>
      </c>
      <c r="B756" s="99" t="s">
        <v>625</v>
      </c>
      <c r="C756" s="93" t="s">
        <v>742</v>
      </c>
      <c r="D756" s="110">
        <v>44393</v>
      </c>
      <c r="E756" s="66">
        <v>210578.8</v>
      </c>
      <c r="F756" s="117" t="s">
        <v>764</v>
      </c>
      <c r="G756" s="66"/>
      <c r="H756" s="76">
        <f t="shared" si="14"/>
        <v>210578.8</v>
      </c>
      <c r="I756" s="115" t="s">
        <v>749</v>
      </c>
    </row>
    <row r="757" spans="1:9" s="84" customFormat="1" ht="12" x14ac:dyDescent="0.2">
      <c r="A757" s="74" t="s">
        <v>218</v>
      </c>
      <c r="B757" s="99" t="s">
        <v>625</v>
      </c>
      <c r="C757" s="93" t="s">
        <v>743</v>
      </c>
      <c r="D757" s="110">
        <v>44393</v>
      </c>
      <c r="E757" s="66">
        <v>1747200.75</v>
      </c>
      <c r="F757" s="117" t="s">
        <v>764</v>
      </c>
      <c r="G757" s="66"/>
      <c r="H757" s="76">
        <f t="shared" si="14"/>
        <v>1747200.75</v>
      </c>
      <c r="I757" s="115" t="s">
        <v>749</v>
      </c>
    </row>
    <row r="758" spans="1:9" s="84" customFormat="1" ht="12" x14ac:dyDescent="0.2">
      <c r="A758" s="89" t="s">
        <v>289</v>
      </c>
      <c r="B758" s="99" t="s">
        <v>625</v>
      </c>
      <c r="C758" s="93" t="s">
        <v>745</v>
      </c>
      <c r="D758" s="110">
        <v>44393</v>
      </c>
      <c r="E758" s="66">
        <v>2001000</v>
      </c>
      <c r="F758" s="117" t="s">
        <v>764</v>
      </c>
      <c r="G758" s="66"/>
      <c r="H758" s="76">
        <f t="shared" si="14"/>
        <v>2001000</v>
      </c>
      <c r="I758" s="115" t="s">
        <v>749</v>
      </c>
    </row>
    <row r="759" spans="1:9" s="84" customFormat="1" ht="12" x14ac:dyDescent="0.2">
      <c r="A759" s="89" t="s">
        <v>340</v>
      </c>
      <c r="B759" s="99" t="s">
        <v>625</v>
      </c>
      <c r="C759" s="93" t="s">
        <v>744</v>
      </c>
      <c r="D759" s="110">
        <v>44383</v>
      </c>
      <c r="E759" s="66">
        <v>1035000</v>
      </c>
      <c r="F759" s="117" t="s">
        <v>764</v>
      </c>
      <c r="G759" s="66"/>
      <c r="H759" s="76">
        <f t="shared" si="14"/>
        <v>1035000</v>
      </c>
      <c r="I759" s="115" t="s">
        <v>749</v>
      </c>
    </row>
    <row r="760" spans="1:9" ht="15.75" x14ac:dyDescent="0.2">
      <c r="B760" s="323" t="s">
        <v>629</v>
      </c>
      <c r="C760" s="323"/>
      <c r="D760" s="323"/>
      <c r="E760" s="111">
        <f>SUM(E745:E759)</f>
        <v>15831961.450000001</v>
      </c>
      <c r="F760" s="111"/>
      <c r="G760" s="111">
        <f>SUM(G745:G759)</f>
        <v>3618255.82</v>
      </c>
      <c r="H760" s="111">
        <f>SUM(H745:H759)</f>
        <v>12213705.629999999</v>
      </c>
    </row>
    <row r="761" spans="1:9" ht="15.75" x14ac:dyDescent="0.2">
      <c r="A761" s="16"/>
      <c r="B761" s="16"/>
      <c r="C761" s="64"/>
      <c r="D761" s="64"/>
      <c r="E761" s="43"/>
      <c r="F761" s="43"/>
    </row>
    <row r="762" spans="1:9" ht="15.75" x14ac:dyDescent="0.2">
      <c r="A762" s="16"/>
      <c r="B762" s="16"/>
      <c r="C762" s="64"/>
      <c r="D762" s="64"/>
      <c r="E762" s="43"/>
      <c r="F762" s="43"/>
    </row>
    <row r="763" spans="1:9" ht="15.75" hidden="1" x14ac:dyDescent="0.2">
      <c r="A763" s="16"/>
      <c r="B763" s="16"/>
      <c r="C763" s="64"/>
      <c r="D763" s="64"/>
      <c r="E763" s="43">
        <f>+E415+E530+E601+E696+E760</f>
        <v>524017919.17499995</v>
      </c>
      <c r="F763" s="43"/>
      <c r="G763" s="43">
        <f>+G415+G530+G601+G696+G760</f>
        <v>99509483.909999996</v>
      </c>
      <c r="H763" s="43">
        <f>+H415+H530+H601+H696+H760</f>
        <v>424508435.26499999</v>
      </c>
    </row>
    <row r="764" spans="1:9" ht="15.75" x14ac:dyDescent="0.2">
      <c r="A764" s="16"/>
      <c r="B764" s="16"/>
      <c r="C764" s="64"/>
      <c r="D764" s="64"/>
      <c r="E764" s="43"/>
      <c r="F764" s="43"/>
    </row>
    <row r="765" spans="1:9" ht="16.5" thickBot="1" x14ac:dyDescent="0.3">
      <c r="A765" s="16"/>
      <c r="B765" s="16"/>
      <c r="C765" s="67" t="s">
        <v>630</v>
      </c>
      <c r="D765" s="16"/>
      <c r="E765" s="79">
        <f>+E763-G763+0.97</f>
        <v>424508436.23500001</v>
      </c>
      <c r="F765" s="113"/>
    </row>
    <row r="766" spans="1:9" ht="15" thickTop="1" x14ac:dyDescent="0.2"/>
    <row r="767" spans="1:9" x14ac:dyDescent="0.2">
      <c r="E767" s="69"/>
      <c r="F767" s="69"/>
    </row>
    <row r="768" spans="1:9" x14ac:dyDescent="0.2">
      <c r="E768" s="69"/>
      <c r="F768" s="69"/>
    </row>
    <row r="769" spans="1:9" x14ac:dyDescent="0.2">
      <c r="E769" s="69"/>
      <c r="F769" s="69"/>
    </row>
    <row r="770" spans="1:9" customFormat="1" ht="16.5" x14ac:dyDescent="0.3">
      <c r="A770" s="77" t="s">
        <v>631</v>
      </c>
      <c r="B770" s="77"/>
      <c r="C770" s="77"/>
      <c r="D770" s="3"/>
      <c r="E770" s="317" t="s">
        <v>632</v>
      </c>
      <c r="F770" s="317"/>
      <c r="G770" s="317"/>
      <c r="H770" s="317"/>
      <c r="I770" s="77"/>
    </row>
    <row r="771" spans="1:9" customFormat="1" ht="16.5" x14ac:dyDescent="0.3">
      <c r="A771" s="78" t="s">
        <v>633</v>
      </c>
      <c r="B771" s="78"/>
      <c r="C771" s="3"/>
      <c r="D771" s="3"/>
      <c r="E771" s="319" t="s">
        <v>752</v>
      </c>
      <c r="F771" s="319"/>
      <c r="G771" s="319"/>
      <c r="H771" s="319"/>
      <c r="I771" s="118"/>
    </row>
    <row r="772" spans="1:9" customFormat="1" ht="16.5" x14ac:dyDescent="0.3">
      <c r="A772" s="4"/>
      <c r="B772" s="5"/>
      <c r="C772" s="3"/>
      <c r="D772" s="3"/>
      <c r="E772" s="2"/>
      <c r="F772" s="2"/>
      <c r="G772" s="2"/>
      <c r="H772" s="2"/>
    </row>
    <row r="773" spans="1:9" customFormat="1" ht="16.5" x14ac:dyDescent="0.3">
      <c r="A773" s="6"/>
      <c r="B773" s="6"/>
      <c r="C773" s="3"/>
      <c r="D773" s="3"/>
      <c r="E773" s="2"/>
      <c r="F773" s="2"/>
      <c r="G773" s="2"/>
      <c r="H773" s="2"/>
    </row>
    <row r="774" spans="1:9" customFormat="1" ht="16.5" x14ac:dyDescent="0.3">
      <c r="A774" s="7"/>
      <c r="B774" s="7"/>
      <c r="C774" s="3"/>
      <c r="D774" s="3"/>
      <c r="E774" s="2"/>
      <c r="F774" s="2"/>
      <c r="G774" s="2"/>
      <c r="H774" s="2"/>
    </row>
    <row r="775" spans="1:9" customFormat="1" ht="16.5" x14ac:dyDescent="0.3">
      <c r="A775" s="2"/>
      <c r="B775" s="2"/>
      <c r="C775" s="2"/>
      <c r="D775" s="2"/>
      <c r="E775" s="2"/>
      <c r="F775" s="2"/>
      <c r="G775" s="2"/>
      <c r="H775" s="2"/>
    </row>
    <row r="776" spans="1:9" customFormat="1" ht="16.5" x14ac:dyDescent="0.3">
      <c r="A776" s="317" t="s">
        <v>753</v>
      </c>
      <c r="B776" s="317"/>
      <c r="C776" s="317"/>
      <c r="D776" s="317"/>
      <c r="E776" s="317"/>
      <c r="F776" s="317"/>
      <c r="G776" s="317"/>
      <c r="H776" s="317"/>
      <c r="I776" s="77"/>
    </row>
    <row r="777" spans="1:9" customFormat="1" ht="15" x14ac:dyDescent="0.25">
      <c r="A777" s="318" t="s">
        <v>634</v>
      </c>
      <c r="B777" s="318"/>
      <c r="C777" s="318"/>
      <c r="D777" s="318"/>
      <c r="E777" s="318"/>
      <c r="F777" s="318"/>
      <c r="G777" s="318"/>
      <c r="H777" s="318"/>
      <c r="I777" s="78"/>
    </row>
    <row r="778" spans="1:9" customFormat="1" ht="16.5" x14ac:dyDescent="0.3">
      <c r="A778" s="2"/>
      <c r="B778" s="2"/>
      <c r="C778" s="2"/>
      <c r="D778" s="2"/>
      <c r="E778" s="2"/>
      <c r="F778" s="2"/>
      <c r="G778" s="2"/>
      <c r="H778" s="2"/>
    </row>
    <row r="779" spans="1:9" customFormat="1" ht="16.5" x14ac:dyDescent="0.3">
      <c r="A779" s="2"/>
      <c r="B779" s="2"/>
      <c r="C779" s="2"/>
      <c r="D779" s="2"/>
      <c r="E779" s="2"/>
      <c r="F779" s="2"/>
      <c r="G779" s="2"/>
      <c r="H779" s="2"/>
    </row>
    <row r="780" spans="1:9" customFormat="1" ht="16.5" x14ac:dyDescent="0.3">
      <c r="A780" s="8"/>
      <c r="B780" s="2"/>
      <c r="C780" s="2"/>
      <c r="D780" s="2"/>
      <c r="E780" s="2"/>
      <c r="F780" s="2"/>
      <c r="G780" s="2"/>
      <c r="H780" s="2"/>
    </row>
  </sheetData>
  <mergeCells count="13">
    <mergeCell ref="A5:I5"/>
    <mergeCell ref="A8:I8"/>
    <mergeCell ref="A9:I9"/>
    <mergeCell ref="B760:D760"/>
    <mergeCell ref="B696:D696"/>
    <mergeCell ref="B530:D530"/>
    <mergeCell ref="B415:D415"/>
    <mergeCell ref="A7:I7"/>
    <mergeCell ref="A776:H776"/>
    <mergeCell ref="A777:H777"/>
    <mergeCell ref="E770:H770"/>
    <mergeCell ref="E771:H771"/>
    <mergeCell ref="A6:I6"/>
  </mergeCells>
  <pageMargins left="0.70866141732283472" right="0.15748031496062992" top="0.74803149606299213" bottom="0.74803149606299213" header="0.31496062992125984" footer="0.31496062992125984"/>
  <pageSetup scale="65" orientation="landscape" r:id="rId1"/>
  <headerFooter>
    <oddFooter>&amp;C&amp;P de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8D63-55A9-44E2-A867-2A15B3A0AA1C}">
  <dimension ref="A1:I758"/>
  <sheetViews>
    <sheetView topLeftCell="A405" workbookViewId="0">
      <selection activeCell="C423" sqref="C423"/>
    </sheetView>
  </sheetViews>
  <sheetFormatPr baseColWidth="10" defaultRowHeight="15" x14ac:dyDescent="0.25"/>
  <cols>
    <col min="1" max="1" width="64.140625" customWidth="1"/>
    <col min="2" max="2" width="17.42578125" customWidth="1"/>
    <col min="3" max="3" width="16.85546875" customWidth="1"/>
    <col min="4" max="4" width="17.5703125" customWidth="1"/>
    <col min="5" max="5" width="17.28515625" customWidth="1"/>
    <col min="6" max="6" width="14.7109375" customWidth="1"/>
    <col min="7" max="7" width="15" customWidth="1"/>
    <col min="8" max="8" width="15.7109375" customWidth="1"/>
    <col min="9" max="9" width="10.5703125" customWidth="1"/>
  </cols>
  <sheetData>
    <row r="1" spans="1:9" x14ac:dyDescent="0.25">
      <c r="A1" s="142"/>
      <c r="B1" s="143"/>
      <c r="C1" s="144"/>
      <c r="D1" s="143"/>
      <c r="E1" s="145"/>
      <c r="F1" s="145"/>
      <c r="G1" s="132"/>
      <c r="H1" s="132"/>
      <c r="I1" s="132"/>
    </row>
    <row r="2" spans="1:9" s="180" customFormat="1" x14ac:dyDescent="0.25">
      <c r="A2" s="181"/>
      <c r="B2" s="182"/>
      <c r="C2" s="183"/>
      <c r="D2" s="182"/>
      <c r="E2" s="184"/>
      <c r="F2" s="184"/>
    </row>
    <row r="3" spans="1:9" x14ac:dyDescent="0.25">
      <c r="A3" s="142"/>
      <c r="B3" s="143"/>
      <c r="C3" s="144"/>
      <c r="D3" s="143"/>
      <c r="E3" s="145"/>
      <c r="F3" s="145"/>
      <c r="G3" s="132"/>
      <c r="H3" s="132"/>
      <c r="I3" s="132"/>
    </row>
    <row r="4" spans="1:9" x14ac:dyDescent="0.25">
      <c r="A4" s="142"/>
      <c r="B4" s="143"/>
      <c r="C4" s="144"/>
      <c r="D4" s="143"/>
      <c r="E4" s="145"/>
      <c r="F4" s="145"/>
      <c r="G4" s="132"/>
      <c r="H4" s="132"/>
      <c r="I4" s="132"/>
    </row>
    <row r="5" spans="1:9" x14ac:dyDescent="0.25">
      <c r="A5" s="142"/>
      <c r="B5" s="143"/>
      <c r="C5" s="144"/>
      <c r="D5" s="143"/>
      <c r="E5" s="145"/>
      <c r="F5" s="145"/>
      <c r="G5" s="132"/>
      <c r="H5" s="132"/>
      <c r="I5" s="132"/>
    </row>
    <row r="6" spans="1:9" ht="18" x14ac:dyDescent="0.25">
      <c r="A6" s="320" t="s">
        <v>0</v>
      </c>
      <c r="B6" s="320"/>
      <c r="C6" s="320"/>
      <c r="D6" s="320"/>
      <c r="E6" s="320"/>
      <c r="F6" s="320"/>
      <c r="G6" s="320"/>
      <c r="H6" s="320"/>
      <c r="I6" s="320"/>
    </row>
    <row r="7" spans="1:9" ht="18" x14ac:dyDescent="0.25">
      <c r="A7" s="320" t="s">
        <v>1</v>
      </c>
      <c r="B7" s="320"/>
      <c r="C7" s="320"/>
      <c r="D7" s="320"/>
      <c r="E7" s="320"/>
      <c r="F7" s="320"/>
      <c r="G7" s="320"/>
      <c r="H7" s="320"/>
      <c r="I7" s="320"/>
    </row>
    <row r="8" spans="1:9" ht="18" x14ac:dyDescent="0.25">
      <c r="A8" s="326" t="s">
        <v>977</v>
      </c>
      <c r="B8" s="326"/>
      <c r="C8" s="326"/>
      <c r="D8" s="326"/>
      <c r="E8" s="326"/>
      <c r="F8" s="326"/>
      <c r="G8" s="326"/>
      <c r="H8" s="326"/>
      <c r="I8" s="326"/>
    </row>
    <row r="9" spans="1:9" ht="15.75" x14ac:dyDescent="0.25">
      <c r="A9" s="321" t="s">
        <v>1059</v>
      </c>
      <c r="B9" s="321"/>
      <c r="C9" s="321"/>
      <c r="D9" s="321"/>
      <c r="E9" s="321"/>
      <c r="F9" s="321"/>
      <c r="G9" s="321"/>
      <c r="H9" s="321"/>
      <c r="I9" s="321"/>
    </row>
    <row r="10" spans="1:9" ht="18" x14ac:dyDescent="0.25">
      <c r="A10" s="322" t="s">
        <v>3</v>
      </c>
      <c r="B10" s="322"/>
      <c r="C10" s="322"/>
      <c r="D10" s="322"/>
      <c r="E10" s="322"/>
      <c r="F10" s="322"/>
      <c r="G10" s="322"/>
      <c r="H10" s="322"/>
      <c r="I10" s="322"/>
    </row>
    <row r="11" spans="1:9" ht="18" x14ac:dyDescent="0.25">
      <c r="A11" s="133"/>
      <c r="B11" s="133"/>
      <c r="C11" s="133"/>
      <c r="D11" s="133"/>
      <c r="E11" s="141"/>
      <c r="F11" s="141"/>
      <c r="G11" s="132"/>
      <c r="H11" s="132"/>
      <c r="I11" s="132"/>
    </row>
    <row r="12" spans="1:9" ht="16.5" thickBot="1" x14ac:dyDescent="0.3">
      <c r="A12" s="146" t="s">
        <v>4</v>
      </c>
      <c r="B12" s="147"/>
      <c r="C12" s="147"/>
      <c r="D12" s="147"/>
      <c r="E12" s="148"/>
      <c r="F12" s="148"/>
      <c r="G12" s="132"/>
      <c r="H12" s="132"/>
      <c r="I12" s="132"/>
    </row>
    <row r="13" spans="1:9" ht="32.25" thickBot="1" x14ac:dyDescent="0.3">
      <c r="A13" s="264" t="s">
        <v>754</v>
      </c>
      <c r="B13" s="265" t="s">
        <v>5</v>
      </c>
      <c r="C13" s="265" t="s">
        <v>755</v>
      </c>
      <c r="D13" s="265" t="s">
        <v>756</v>
      </c>
      <c r="E13" s="265" t="s">
        <v>757</v>
      </c>
      <c r="F13" s="265" t="s">
        <v>759</v>
      </c>
      <c r="G13" s="265" t="s">
        <v>760</v>
      </c>
      <c r="H13" s="265" t="s">
        <v>758</v>
      </c>
      <c r="I13" s="266" t="s">
        <v>761</v>
      </c>
    </row>
    <row r="14" spans="1:9" x14ac:dyDescent="0.25">
      <c r="A14" s="201" t="s">
        <v>7</v>
      </c>
      <c r="B14" s="202" t="s">
        <v>766</v>
      </c>
      <c r="C14" s="225" t="s">
        <v>6</v>
      </c>
      <c r="D14" s="226">
        <v>43818</v>
      </c>
      <c r="E14" s="227">
        <v>211543.33</v>
      </c>
      <c r="F14" s="131" t="s">
        <v>764</v>
      </c>
      <c r="G14" s="230"/>
      <c r="H14" s="253">
        <v>211543.33</v>
      </c>
      <c r="I14" s="254" t="s">
        <v>762</v>
      </c>
    </row>
    <row r="15" spans="1:9" x14ac:dyDescent="0.25">
      <c r="A15" s="204" t="s">
        <v>7</v>
      </c>
      <c r="B15" s="202" t="s">
        <v>766</v>
      </c>
      <c r="C15" s="228" t="s">
        <v>9</v>
      </c>
      <c r="D15" s="229">
        <v>43983</v>
      </c>
      <c r="E15" s="230">
        <v>793527.58</v>
      </c>
      <c r="F15" s="131" t="s">
        <v>764</v>
      </c>
      <c r="G15" s="230">
        <v>793527.58</v>
      </c>
      <c r="H15" s="253">
        <v>0</v>
      </c>
      <c r="I15" s="254" t="s">
        <v>978</v>
      </c>
    </row>
    <row r="16" spans="1:9" x14ac:dyDescent="0.25">
      <c r="A16" s="204" t="s">
        <v>7</v>
      </c>
      <c r="B16" s="202" t="s">
        <v>766</v>
      </c>
      <c r="C16" s="228" t="s">
        <v>10</v>
      </c>
      <c r="D16" s="229">
        <v>44105</v>
      </c>
      <c r="E16" s="230">
        <v>227246.31</v>
      </c>
      <c r="F16" s="131" t="s">
        <v>764</v>
      </c>
      <c r="G16" s="230"/>
      <c r="H16" s="253">
        <v>227246.31</v>
      </c>
      <c r="I16" s="254" t="s">
        <v>762</v>
      </c>
    </row>
    <row r="17" spans="1:9" x14ac:dyDescent="0.25">
      <c r="A17" s="204" t="s">
        <v>7</v>
      </c>
      <c r="B17" s="202" t="s">
        <v>766</v>
      </c>
      <c r="C17" s="228" t="s">
        <v>11</v>
      </c>
      <c r="D17" s="229">
        <v>44105</v>
      </c>
      <c r="E17" s="230">
        <v>1450523.61</v>
      </c>
      <c r="F17" s="131" t="s">
        <v>764</v>
      </c>
      <c r="G17" s="230"/>
      <c r="H17" s="253">
        <v>1450523.61</v>
      </c>
      <c r="I17" s="254" t="s">
        <v>762</v>
      </c>
    </row>
    <row r="18" spans="1:9" x14ac:dyDescent="0.25">
      <c r="A18" s="204" t="s">
        <v>13</v>
      </c>
      <c r="B18" s="202" t="s">
        <v>766</v>
      </c>
      <c r="C18" s="228" t="s">
        <v>12</v>
      </c>
      <c r="D18" s="229">
        <v>44256</v>
      </c>
      <c r="E18" s="230">
        <v>401731.18</v>
      </c>
      <c r="F18" s="131" t="s">
        <v>764</v>
      </c>
      <c r="G18" s="230"/>
      <c r="H18" s="253">
        <v>401731.18</v>
      </c>
      <c r="I18" s="254" t="s">
        <v>749</v>
      </c>
    </row>
    <row r="19" spans="1:9" x14ac:dyDescent="0.25">
      <c r="A19" s="204" t="s">
        <v>13</v>
      </c>
      <c r="B19" s="202" t="s">
        <v>766</v>
      </c>
      <c r="C19" s="228" t="s">
        <v>14</v>
      </c>
      <c r="D19" s="229">
        <v>44256</v>
      </c>
      <c r="E19" s="230">
        <v>569547.9</v>
      </c>
      <c r="F19" s="131" t="s">
        <v>764</v>
      </c>
      <c r="G19" s="230"/>
      <c r="H19" s="253">
        <v>569547.9</v>
      </c>
      <c r="I19" s="254" t="s">
        <v>749</v>
      </c>
    </row>
    <row r="20" spans="1:9" x14ac:dyDescent="0.25">
      <c r="A20" s="204" t="s">
        <v>13</v>
      </c>
      <c r="B20" s="202" t="s">
        <v>766</v>
      </c>
      <c r="C20" s="228" t="s">
        <v>15</v>
      </c>
      <c r="D20" s="229">
        <v>44348</v>
      </c>
      <c r="E20" s="230">
        <v>589715.15</v>
      </c>
      <c r="F20" s="131" t="s">
        <v>764</v>
      </c>
      <c r="G20" s="230"/>
      <c r="H20" s="253">
        <v>589715.15</v>
      </c>
      <c r="I20" s="254" t="s">
        <v>749</v>
      </c>
    </row>
    <row r="21" spans="1:9" x14ac:dyDescent="0.25">
      <c r="A21" s="204" t="s">
        <v>17</v>
      </c>
      <c r="B21" s="202" t="s">
        <v>766</v>
      </c>
      <c r="C21" s="228" t="s">
        <v>18</v>
      </c>
      <c r="D21" s="229">
        <v>44348</v>
      </c>
      <c r="E21" s="230">
        <v>1487441.9199999999</v>
      </c>
      <c r="F21" s="131" t="s">
        <v>764</v>
      </c>
      <c r="G21" s="230">
        <v>1487441.9199999999</v>
      </c>
      <c r="H21" s="253">
        <v>0</v>
      </c>
      <c r="I21" s="254" t="s">
        <v>978</v>
      </c>
    </row>
    <row r="22" spans="1:9" x14ac:dyDescent="0.25">
      <c r="A22" s="204" t="s">
        <v>20</v>
      </c>
      <c r="B22" s="202" t="s">
        <v>766</v>
      </c>
      <c r="C22" s="228" t="s">
        <v>19</v>
      </c>
      <c r="D22" s="231">
        <v>43983</v>
      </c>
      <c r="E22" s="230">
        <v>629580</v>
      </c>
      <c r="F22" s="131" t="s">
        <v>764</v>
      </c>
      <c r="G22" s="230"/>
      <c r="H22" s="253">
        <v>629580</v>
      </c>
      <c r="I22" s="254" t="s">
        <v>762</v>
      </c>
    </row>
    <row r="23" spans="1:9" x14ac:dyDescent="0.25">
      <c r="A23" s="204" t="s">
        <v>20</v>
      </c>
      <c r="B23" s="202" t="s">
        <v>766</v>
      </c>
      <c r="C23" s="228" t="s">
        <v>21</v>
      </c>
      <c r="D23" s="231">
        <v>43983</v>
      </c>
      <c r="E23" s="230">
        <v>9439.58</v>
      </c>
      <c r="F23" s="131" t="s">
        <v>764</v>
      </c>
      <c r="G23" s="230"/>
      <c r="H23" s="253">
        <v>9439.58</v>
      </c>
      <c r="I23" s="254" t="s">
        <v>762</v>
      </c>
    </row>
    <row r="24" spans="1:9" x14ac:dyDescent="0.25">
      <c r="A24" s="204" t="s">
        <v>20</v>
      </c>
      <c r="B24" s="202" t="s">
        <v>766</v>
      </c>
      <c r="C24" s="228" t="s">
        <v>22</v>
      </c>
      <c r="D24" s="231">
        <v>43983</v>
      </c>
      <c r="E24" s="230">
        <v>18200</v>
      </c>
      <c r="F24" s="131" t="s">
        <v>764</v>
      </c>
      <c r="G24" s="230"/>
      <c r="H24" s="253">
        <v>18200</v>
      </c>
      <c r="I24" s="254" t="s">
        <v>762</v>
      </c>
    </row>
    <row r="25" spans="1:9" x14ac:dyDescent="0.25">
      <c r="A25" s="204" t="s">
        <v>20</v>
      </c>
      <c r="B25" s="202" t="s">
        <v>766</v>
      </c>
      <c r="C25" s="228" t="s">
        <v>23</v>
      </c>
      <c r="D25" s="231">
        <v>43983</v>
      </c>
      <c r="E25" s="230">
        <v>12300</v>
      </c>
      <c r="F25" s="131" t="s">
        <v>764</v>
      </c>
      <c r="G25" s="230"/>
      <c r="H25" s="253">
        <v>12300</v>
      </c>
      <c r="I25" s="254" t="s">
        <v>762</v>
      </c>
    </row>
    <row r="26" spans="1:9" x14ac:dyDescent="0.25">
      <c r="A26" s="204" t="s">
        <v>20</v>
      </c>
      <c r="B26" s="202" t="s">
        <v>766</v>
      </c>
      <c r="C26" s="228" t="s">
        <v>24</v>
      </c>
      <c r="D26" s="231">
        <v>43983</v>
      </c>
      <c r="E26" s="230">
        <v>9437.5</v>
      </c>
      <c r="F26" s="131" t="s">
        <v>764</v>
      </c>
      <c r="G26" s="230"/>
      <c r="H26" s="253">
        <v>9437.5</v>
      </c>
      <c r="I26" s="254" t="s">
        <v>762</v>
      </c>
    </row>
    <row r="27" spans="1:9" x14ac:dyDescent="0.25">
      <c r="A27" s="204" t="s">
        <v>20</v>
      </c>
      <c r="B27" s="202" t="s">
        <v>766</v>
      </c>
      <c r="C27" s="228" t="s">
        <v>25</v>
      </c>
      <c r="D27" s="231">
        <v>43983</v>
      </c>
      <c r="E27" s="230">
        <v>9439.58</v>
      </c>
      <c r="F27" s="131" t="s">
        <v>764</v>
      </c>
      <c r="G27" s="230"/>
      <c r="H27" s="253">
        <v>9439.58</v>
      </c>
      <c r="I27" s="254" t="s">
        <v>762</v>
      </c>
    </row>
    <row r="28" spans="1:9" x14ac:dyDescent="0.25">
      <c r="A28" s="204" t="s">
        <v>20</v>
      </c>
      <c r="B28" s="202" t="s">
        <v>766</v>
      </c>
      <c r="C28" s="228" t="s">
        <v>26</v>
      </c>
      <c r="D28" s="231">
        <v>43983</v>
      </c>
      <c r="E28" s="230">
        <v>9439.58</v>
      </c>
      <c r="F28" s="131" t="s">
        <v>764</v>
      </c>
      <c r="G28" s="230"/>
      <c r="H28" s="253">
        <v>9439.58</v>
      </c>
      <c r="I28" s="254" t="s">
        <v>762</v>
      </c>
    </row>
    <row r="29" spans="1:9" x14ac:dyDescent="0.25">
      <c r="A29" s="204" t="s">
        <v>20</v>
      </c>
      <c r="B29" s="202" t="s">
        <v>766</v>
      </c>
      <c r="C29" s="228" t="s">
        <v>27</v>
      </c>
      <c r="D29" s="231">
        <v>43983</v>
      </c>
      <c r="E29" s="230">
        <v>468900</v>
      </c>
      <c r="F29" s="131" t="s">
        <v>764</v>
      </c>
      <c r="G29" s="230"/>
      <c r="H29" s="253">
        <v>468900</v>
      </c>
      <c r="I29" s="254" t="s">
        <v>762</v>
      </c>
    </row>
    <row r="30" spans="1:9" x14ac:dyDescent="0.25">
      <c r="A30" s="204" t="s">
        <v>20</v>
      </c>
      <c r="B30" s="202" t="s">
        <v>766</v>
      </c>
      <c r="C30" s="228" t="s">
        <v>28</v>
      </c>
      <c r="D30" s="231">
        <v>43983</v>
      </c>
      <c r="E30" s="230">
        <v>634645.80000000005</v>
      </c>
      <c r="F30" s="131" t="s">
        <v>764</v>
      </c>
      <c r="G30" s="230"/>
      <c r="H30" s="253">
        <v>634645.80000000005</v>
      </c>
      <c r="I30" s="254" t="s">
        <v>762</v>
      </c>
    </row>
    <row r="31" spans="1:9" x14ac:dyDescent="0.25">
      <c r="A31" s="204" t="s">
        <v>20</v>
      </c>
      <c r="B31" s="202" t="s">
        <v>766</v>
      </c>
      <c r="C31" s="228" t="s">
        <v>29</v>
      </c>
      <c r="D31" s="231">
        <v>44112</v>
      </c>
      <c r="E31" s="230">
        <v>56625</v>
      </c>
      <c r="F31" s="131" t="s">
        <v>764</v>
      </c>
      <c r="G31" s="230"/>
      <c r="H31" s="253">
        <v>56625</v>
      </c>
      <c r="I31" s="254" t="s">
        <v>762</v>
      </c>
    </row>
    <row r="32" spans="1:9" x14ac:dyDescent="0.25">
      <c r="A32" s="204" t="s">
        <v>20</v>
      </c>
      <c r="B32" s="202" t="s">
        <v>766</v>
      </c>
      <c r="C32" s="228" t="s">
        <v>30</v>
      </c>
      <c r="D32" s="231">
        <v>44348</v>
      </c>
      <c r="E32" s="230">
        <v>473181.1</v>
      </c>
      <c r="F32" s="131" t="s">
        <v>764</v>
      </c>
      <c r="G32" s="230"/>
      <c r="H32" s="253">
        <v>473181.1</v>
      </c>
      <c r="I32" s="254" t="s">
        <v>749</v>
      </c>
    </row>
    <row r="33" spans="1:9" x14ac:dyDescent="0.25">
      <c r="A33" s="204" t="s">
        <v>20</v>
      </c>
      <c r="B33" s="202" t="s">
        <v>766</v>
      </c>
      <c r="C33" s="228" t="s">
        <v>31</v>
      </c>
      <c r="D33" s="231">
        <v>44348</v>
      </c>
      <c r="E33" s="230">
        <v>309237.44</v>
      </c>
      <c r="F33" s="131" t="s">
        <v>764</v>
      </c>
      <c r="G33" s="230"/>
      <c r="H33" s="253">
        <v>309237.44</v>
      </c>
      <c r="I33" s="254" t="s">
        <v>749</v>
      </c>
    </row>
    <row r="34" spans="1:9" x14ac:dyDescent="0.25">
      <c r="A34" s="204" t="s">
        <v>20</v>
      </c>
      <c r="B34" s="202" t="s">
        <v>766</v>
      </c>
      <c r="C34" s="228" t="s">
        <v>32</v>
      </c>
      <c r="D34" s="231">
        <v>44348</v>
      </c>
      <c r="E34" s="230">
        <v>328116.59999999998</v>
      </c>
      <c r="F34" s="131" t="s">
        <v>764</v>
      </c>
      <c r="G34" s="230"/>
      <c r="H34" s="253">
        <v>328116.59999999998</v>
      </c>
      <c r="I34" s="254" t="s">
        <v>749</v>
      </c>
    </row>
    <row r="35" spans="1:9" x14ac:dyDescent="0.25">
      <c r="A35" s="204" t="s">
        <v>20</v>
      </c>
      <c r="B35" s="202" t="s">
        <v>766</v>
      </c>
      <c r="C35" s="228" t="s">
        <v>33</v>
      </c>
      <c r="D35" s="231">
        <v>44348</v>
      </c>
      <c r="E35" s="230">
        <v>390921.92</v>
      </c>
      <c r="F35" s="131" t="s">
        <v>764</v>
      </c>
      <c r="G35" s="230"/>
      <c r="H35" s="253">
        <v>390921.92</v>
      </c>
      <c r="I35" s="254" t="s">
        <v>749</v>
      </c>
    </row>
    <row r="36" spans="1:9" x14ac:dyDescent="0.25">
      <c r="A36" s="204" t="s">
        <v>20</v>
      </c>
      <c r="B36" s="202" t="s">
        <v>766</v>
      </c>
      <c r="C36" s="228" t="s">
        <v>34</v>
      </c>
      <c r="D36" s="231">
        <v>44348</v>
      </c>
      <c r="E36" s="230">
        <v>9450</v>
      </c>
      <c r="F36" s="131" t="s">
        <v>764</v>
      </c>
      <c r="G36" s="230"/>
      <c r="H36" s="253">
        <v>9450</v>
      </c>
      <c r="I36" s="254" t="s">
        <v>749</v>
      </c>
    </row>
    <row r="37" spans="1:9" x14ac:dyDescent="0.25">
      <c r="A37" s="204" t="s">
        <v>20</v>
      </c>
      <c r="B37" s="202" t="s">
        <v>766</v>
      </c>
      <c r="C37" s="228" t="s">
        <v>35</v>
      </c>
      <c r="D37" s="231">
        <v>44348</v>
      </c>
      <c r="E37" s="230">
        <v>10383.540000000001</v>
      </c>
      <c r="F37" s="131" t="s">
        <v>764</v>
      </c>
      <c r="G37" s="230"/>
      <c r="H37" s="253">
        <v>10383.540000000001</v>
      </c>
      <c r="I37" s="254" t="s">
        <v>749</v>
      </c>
    </row>
    <row r="38" spans="1:9" x14ac:dyDescent="0.25">
      <c r="A38" s="210" t="s">
        <v>37</v>
      </c>
      <c r="B38" s="202" t="s">
        <v>766</v>
      </c>
      <c r="C38" s="232" t="s">
        <v>36</v>
      </c>
      <c r="D38" s="233">
        <v>43565</v>
      </c>
      <c r="E38" s="212">
        <v>44231.25</v>
      </c>
      <c r="F38" s="131" t="s">
        <v>764</v>
      </c>
      <c r="G38" s="230"/>
      <c r="H38" s="253">
        <v>44231.25</v>
      </c>
      <c r="I38" s="254" t="s">
        <v>762</v>
      </c>
    </row>
    <row r="39" spans="1:9" x14ac:dyDescent="0.25">
      <c r="A39" s="210" t="s">
        <v>37</v>
      </c>
      <c r="B39" s="202" t="s">
        <v>766</v>
      </c>
      <c r="C39" s="232" t="s">
        <v>38</v>
      </c>
      <c r="D39" s="233">
        <v>44348</v>
      </c>
      <c r="E39" s="212">
        <v>96838.66</v>
      </c>
      <c r="F39" s="131" t="s">
        <v>764</v>
      </c>
      <c r="G39" s="212"/>
      <c r="H39" s="253">
        <v>96838.66</v>
      </c>
      <c r="I39" s="254" t="s">
        <v>749</v>
      </c>
    </row>
    <row r="40" spans="1:9" x14ac:dyDescent="0.25">
      <c r="A40" s="210" t="s">
        <v>39</v>
      </c>
      <c r="B40" s="202" t="s">
        <v>766</v>
      </c>
      <c r="C40" s="232" t="s">
        <v>11</v>
      </c>
      <c r="D40" s="233">
        <v>44109</v>
      </c>
      <c r="E40" s="212">
        <v>111303</v>
      </c>
      <c r="F40" s="131" t="s">
        <v>764</v>
      </c>
      <c r="G40" s="212"/>
      <c r="H40" s="253">
        <v>111303</v>
      </c>
      <c r="I40" s="254" t="s">
        <v>762</v>
      </c>
    </row>
    <row r="41" spans="1:9" x14ac:dyDescent="0.25">
      <c r="A41" s="210" t="s">
        <v>39</v>
      </c>
      <c r="B41" s="202" t="s">
        <v>766</v>
      </c>
      <c r="C41" s="232" t="s">
        <v>40</v>
      </c>
      <c r="D41" s="233">
        <v>44348</v>
      </c>
      <c r="E41" s="212">
        <v>107001</v>
      </c>
      <c r="F41" s="131" t="s">
        <v>764</v>
      </c>
      <c r="G41" s="212"/>
      <c r="H41" s="253">
        <v>107001</v>
      </c>
      <c r="I41" s="254" t="s">
        <v>749</v>
      </c>
    </row>
    <row r="42" spans="1:9" x14ac:dyDescent="0.25">
      <c r="A42" s="210" t="s">
        <v>39</v>
      </c>
      <c r="B42" s="202" t="s">
        <v>766</v>
      </c>
      <c r="C42" s="232" t="s">
        <v>41</v>
      </c>
      <c r="D42" s="233">
        <v>44356</v>
      </c>
      <c r="E42" s="212">
        <v>24850</v>
      </c>
      <c r="F42" s="131" t="s">
        <v>764</v>
      </c>
      <c r="G42" s="212"/>
      <c r="H42" s="253">
        <v>24850</v>
      </c>
      <c r="I42" s="254" t="s">
        <v>749</v>
      </c>
    </row>
    <row r="43" spans="1:9" x14ac:dyDescent="0.25">
      <c r="A43" s="210" t="s">
        <v>39</v>
      </c>
      <c r="B43" s="202" t="s">
        <v>766</v>
      </c>
      <c r="C43" s="232" t="s">
        <v>42</v>
      </c>
      <c r="D43" s="233">
        <v>44356</v>
      </c>
      <c r="E43" s="212">
        <v>18900</v>
      </c>
      <c r="F43" s="131" t="s">
        <v>764</v>
      </c>
      <c r="G43" s="212"/>
      <c r="H43" s="253">
        <v>18900</v>
      </c>
      <c r="I43" s="254" t="s">
        <v>749</v>
      </c>
    </row>
    <row r="44" spans="1:9" x14ac:dyDescent="0.25">
      <c r="A44" s="210" t="s">
        <v>39</v>
      </c>
      <c r="B44" s="202" t="s">
        <v>766</v>
      </c>
      <c r="C44" s="232" t="s">
        <v>43</v>
      </c>
      <c r="D44" s="233">
        <v>44356</v>
      </c>
      <c r="E44" s="212">
        <v>17350</v>
      </c>
      <c r="F44" s="131" t="s">
        <v>764</v>
      </c>
      <c r="G44" s="212"/>
      <c r="H44" s="253">
        <v>17350</v>
      </c>
      <c r="I44" s="254" t="s">
        <v>749</v>
      </c>
    </row>
    <row r="45" spans="1:9" x14ac:dyDescent="0.25">
      <c r="A45" s="210" t="s">
        <v>39</v>
      </c>
      <c r="B45" s="202" t="s">
        <v>766</v>
      </c>
      <c r="C45" s="232" t="s">
        <v>44</v>
      </c>
      <c r="D45" s="233">
        <v>44356</v>
      </c>
      <c r="E45" s="212">
        <v>10500</v>
      </c>
      <c r="F45" s="131" t="s">
        <v>764</v>
      </c>
      <c r="G45" s="212"/>
      <c r="H45" s="253">
        <v>10500</v>
      </c>
      <c r="I45" s="254" t="s">
        <v>749</v>
      </c>
    </row>
    <row r="46" spans="1:9" x14ac:dyDescent="0.25">
      <c r="A46" s="204" t="s">
        <v>45</v>
      </c>
      <c r="B46" s="202" t="s">
        <v>766</v>
      </c>
      <c r="C46" s="228">
        <v>62567</v>
      </c>
      <c r="D46" s="231">
        <v>43192</v>
      </c>
      <c r="E46" s="212">
        <v>70120</v>
      </c>
      <c r="F46" s="131" t="s">
        <v>764</v>
      </c>
      <c r="G46" s="212"/>
      <c r="H46" s="253">
        <v>70120</v>
      </c>
      <c r="I46" s="254" t="s">
        <v>762</v>
      </c>
    </row>
    <row r="47" spans="1:9" x14ac:dyDescent="0.25">
      <c r="A47" s="204" t="s">
        <v>45</v>
      </c>
      <c r="B47" s="202" t="s">
        <v>766</v>
      </c>
      <c r="C47" s="228">
        <v>62562</v>
      </c>
      <c r="D47" s="231">
        <v>43192</v>
      </c>
      <c r="E47" s="212">
        <v>32000</v>
      </c>
      <c r="F47" s="131" t="s">
        <v>764</v>
      </c>
      <c r="G47" s="212"/>
      <c r="H47" s="253">
        <v>32000</v>
      </c>
      <c r="I47" s="254" t="s">
        <v>762</v>
      </c>
    </row>
    <row r="48" spans="1:9" x14ac:dyDescent="0.25">
      <c r="A48" s="204" t="s">
        <v>45</v>
      </c>
      <c r="B48" s="202" t="s">
        <v>766</v>
      </c>
      <c r="C48" s="228">
        <v>41080</v>
      </c>
      <c r="D48" s="231">
        <v>43282</v>
      </c>
      <c r="E48" s="212">
        <v>41080</v>
      </c>
      <c r="F48" s="131" t="s">
        <v>764</v>
      </c>
      <c r="G48" s="212"/>
      <c r="H48" s="253">
        <v>41080</v>
      </c>
      <c r="I48" s="254" t="s">
        <v>762</v>
      </c>
    </row>
    <row r="49" spans="1:9" x14ac:dyDescent="0.25">
      <c r="A49" s="204" t="s">
        <v>45</v>
      </c>
      <c r="B49" s="202" t="s">
        <v>766</v>
      </c>
      <c r="C49" s="228">
        <v>66627</v>
      </c>
      <c r="D49" s="231">
        <v>43262</v>
      </c>
      <c r="E49" s="212">
        <v>16000</v>
      </c>
      <c r="F49" s="131" t="s">
        <v>764</v>
      </c>
      <c r="G49" s="212"/>
      <c r="H49" s="253">
        <v>16000</v>
      </c>
      <c r="I49" s="254" t="s">
        <v>762</v>
      </c>
    </row>
    <row r="50" spans="1:9" x14ac:dyDescent="0.25">
      <c r="A50" s="204" t="s">
        <v>45</v>
      </c>
      <c r="B50" s="202" t="s">
        <v>766</v>
      </c>
      <c r="C50" s="228" t="s">
        <v>46</v>
      </c>
      <c r="D50" s="231">
        <v>43749</v>
      </c>
      <c r="E50" s="230">
        <v>72836.67</v>
      </c>
      <c r="F50" s="131" t="s">
        <v>764</v>
      </c>
      <c r="G50" s="212"/>
      <c r="H50" s="253">
        <v>72836.67</v>
      </c>
      <c r="I50" s="254" t="s">
        <v>762</v>
      </c>
    </row>
    <row r="51" spans="1:9" x14ac:dyDescent="0.25">
      <c r="A51" s="204" t="s">
        <v>45</v>
      </c>
      <c r="B51" s="202" t="s">
        <v>766</v>
      </c>
      <c r="C51" s="228" t="s">
        <v>47</v>
      </c>
      <c r="D51" s="231">
        <v>43998</v>
      </c>
      <c r="E51" s="230">
        <v>673443.33</v>
      </c>
      <c r="F51" s="131" t="s">
        <v>764</v>
      </c>
      <c r="G51" s="230"/>
      <c r="H51" s="253">
        <v>673443.33</v>
      </c>
      <c r="I51" s="254" t="s">
        <v>762</v>
      </c>
    </row>
    <row r="52" spans="1:9" x14ac:dyDescent="0.25">
      <c r="A52" s="204" t="s">
        <v>45</v>
      </c>
      <c r="B52" s="202" t="s">
        <v>766</v>
      </c>
      <c r="C52" s="228" t="s">
        <v>49</v>
      </c>
      <c r="D52" s="231">
        <v>44105</v>
      </c>
      <c r="E52" s="230">
        <v>1376928.54</v>
      </c>
      <c r="F52" s="131" t="s">
        <v>764</v>
      </c>
      <c r="G52" s="230"/>
      <c r="H52" s="253">
        <v>1376928.54</v>
      </c>
      <c r="I52" s="254" t="s">
        <v>762</v>
      </c>
    </row>
    <row r="53" spans="1:9" x14ac:dyDescent="0.25">
      <c r="A53" s="204" t="s">
        <v>45</v>
      </c>
      <c r="B53" s="202" t="s">
        <v>766</v>
      </c>
      <c r="C53" s="228" t="s">
        <v>50</v>
      </c>
      <c r="D53" s="231">
        <v>44105</v>
      </c>
      <c r="E53" s="230">
        <v>51367.14</v>
      </c>
      <c r="F53" s="131" t="s">
        <v>764</v>
      </c>
      <c r="G53" s="230"/>
      <c r="H53" s="253">
        <v>51367.14</v>
      </c>
      <c r="I53" s="254" t="s">
        <v>762</v>
      </c>
    </row>
    <row r="54" spans="1:9" x14ac:dyDescent="0.25">
      <c r="A54" s="204" t="s">
        <v>45</v>
      </c>
      <c r="B54" s="202" t="s">
        <v>766</v>
      </c>
      <c r="C54" s="228" t="s">
        <v>51</v>
      </c>
      <c r="D54" s="231">
        <v>44348</v>
      </c>
      <c r="E54" s="230">
        <v>41080</v>
      </c>
      <c r="F54" s="131" t="s">
        <v>764</v>
      </c>
      <c r="G54" s="230"/>
      <c r="H54" s="253">
        <v>41080</v>
      </c>
      <c r="I54" s="254" t="s">
        <v>749</v>
      </c>
    </row>
    <row r="55" spans="1:9" x14ac:dyDescent="0.25">
      <c r="A55" s="204" t="s">
        <v>45</v>
      </c>
      <c r="B55" s="202" t="s">
        <v>766</v>
      </c>
      <c r="C55" s="228" t="s">
        <v>52</v>
      </c>
      <c r="D55" s="231">
        <v>44348</v>
      </c>
      <c r="E55" s="230">
        <v>19496</v>
      </c>
      <c r="F55" s="131" t="s">
        <v>764</v>
      </c>
      <c r="G55" s="230"/>
      <c r="H55" s="253">
        <v>19496</v>
      </c>
      <c r="I55" s="254" t="s">
        <v>749</v>
      </c>
    </row>
    <row r="56" spans="1:9" x14ac:dyDescent="0.25">
      <c r="A56" s="204" t="s">
        <v>778</v>
      </c>
      <c r="B56" s="202" t="s">
        <v>766</v>
      </c>
      <c r="C56" s="232" t="s">
        <v>53</v>
      </c>
      <c r="D56" s="229">
        <v>43850</v>
      </c>
      <c r="E56" s="207">
        <v>528502</v>
      </c>
      <c r="F56" s="131" t="s">
        <v>764</v>
      </c>
      <c r="G56" s="230"/>
      <c r="H56" s="253">
        <v>528502</v>
      </c>
      <c r="I56" s="254" t="s">
        <v>762</v>
      </c>
    </row>
    <row r="57" spans="1:9" x14ac:dyDescent="0.25">
      <c r="A57" s="204" t="s">
        <v>55</v>
      </c>
      <c r="B57" s="202" t="s">
        <v>766</v>
      </c>
      <c r="C57" s="232" t="s">
        <v>54</v>
      </c>
      <c r="D57" s="229">
        <v>43747</v>
      </c>
      <c r="E57" s="212">
        <v>33521</v>
      </c>
      <c r="F57" s="131" t="s">
        <v>764</v>
      </c>
      <c r="G57" s="230"/>
      <c r="H57" s="253">
        <v>33521</v>
      </c>
      <c r="I57" s="254" t="s">
        <v>762</v>
      </c>
    </row>
    <row r="58" spans="1:9" x14ac:dyDescent="0.25">
      <c r="A58" s="204" t="s">
        <v>55</v>
      </c>
      <c r="B58" s="202" t="s">
        <v>766</v>
      </c>
      <c r="C58" s="232" t="s">
        <v>56</v>
      </c>
      <c r="D58" s="229">
        <v>43850</v>
      </c>
      <c r="E58" s="212">
        <v>1975134.44</v>
      </c>
      <c r="F58" s="131" t="s">
        <v>764</v>
      </c>
      <c r="G58" s="212"/>
      <c r="H58" s="253">
        <v>1975134.44</v>
      </c>
      <c r="I58" s="254" t="s">
        <v>762</v>
      </c>
    </row>
    <row r="59" spans="1:9" x14ac:dyDescent="0.25">
      <c r="A59" s="204" t="s">
        <v>58</v>
      </c>
      <c r="B59" s="202" t="s">
        <v>766</v>
      </c>
      <c r="C59" s="232" t="s">
        <v>57</v>
      </c>
      <c r="D59" s="229">
        <v>43850</v>
      </c>
      <c r="E59" s="212">
        <v>286231.55</v>
      </c>
      <c r="F59" s="131" t="s">
        <v>764</v>
      </c>
      <c r="G59" s="230"/>
      <c r="H59" s="253">
        <v>286231.55</v>
      </c>
      <c r="I59" s="254" t="s">
        <v>762</v>
      </c>
    </row>
    <row r="60" spans="1:9" x14ac:dyDescent="0.25">
      <c r="A60" s="204" t="s">
        <v>60</v>
      </c>
      <c r="B60" s="202" t="s">
        <v>766</v>
      </c>
      <c r="C60" s="232" t="s">
        <v>59</v>
      </c>
      <c r="D60" s="229">
        <v>43617</v>
      </c>
      <c r="E60" s="212">
        <v>47868.75</v>
      </c>
      <c r="F60" s="131" t="s">
        <v>764</v>
      </c>
      <c r="G60" s="212"/>
      <c r="H60" s="253">
        <v>47868.75</v>
      </c>
      <c r="I60" s="254" t="s">
        <v>762</v>
      </c>
    </row>
    <row r="61" spans="1:9" x14ac:dyDescent="0.25">
      <c r="A61" s="204" t="s">
        <v>55</v>
      </c>
      <c r="B61" s="202" t="s">
        <v>766</v>
      </c>
      <c r="C61" s="228" t="s">
        <v>62</v>
      </c>
      <c r="D61" s="231">
        <v>44026</v>
      </c>
      <c r="E61" s="230">
        <v>107302</v>
      </c>
      <c r="F61" s="131" t="s">
        <v>764</v>
      </c>
      <c r="G61" s="230"/>
      <c r="H61" s="253">
        <v>107302</v>
      </c>
      <c r="I61" s="254" t="s">
        <v>762</v>
      </c>
    </row>
    <row r="62" spans="1:9" x14ac:dyDescent="0.25">
      <c r="A62" s="204" t="s">
        <v>55</v>
      </c>
      <c r="B62" s="202" t="s">
        <v>766</v>
      </c>
      <c r="C62" s="228" t="s">
        <v>65</v>
      </c>
      <c r="D62" s="231" t="s">
        <v>64</v>
      </c>
      <c r="E62" s="230">
        <v>11629105.300000001</v>
      </c>
      <c r="F62" s="131" t="s">
        <v>764</v>
      </c>
      <c r="G62" s="230">
        <v>11629105.300000001</v>
      </c>
      <c r="H62" s="253">
        <v>0</v>
      </c>
      <c r="I62" s="254" t="s">
        <v>978</v>
      </c>
    </row>
    <row r="63" spans="1:9" x14ac:dyDescent="0.25">
      <c r="A63" s="204" t="s">
        <v>55</v>
      </c>
      <c r="B63" s="202" t="s">
        <v>766</v>
      </c>
      <c r="C63" s="228" t="s">
        <v>66</v>
      </c>
      <c r="D63" s="231">
        <v>44228</v>
      </c>
      <c r="E63" s="230">
        <v>196597.23</v>
      </c>
      <c r="F63" s="131" t="s">
        <v>764</v>
      </c>
      <c r="G63" s="230"/>
      <c r="H63" s="253">
        <v>196597.23</v>
      </c>
      <c r="I63" s="254" t="s">
        <v>749</v>
      </c>
    </row>
    <row r="64" spans="1:9" x14ac:dyDescent="0.25">
      <c r="A64" s="204" t="s">
        <v>55</v>
      </c>
      <c r="B64" s="202" t="s">
        <v>766</v>
      </c>
      <c r="C64" s="228" t="s">
        <v>67</v>
      </c>
      <c r="D64" s="231">
        <v>44228</v>
      </c>
      <c r="E64" s="230">
        <v>102087</v>
      </c>
      <c r="F64" s="131" t="s">
        <v>764</v>
      </c>
      <c r="G64" s="230"/>
      <c r="H64" s="253">
        <v>102087</v>
      </c>
      <c r="I64" s="254" t="s">
        <v>749</v>
      </c>
    </row>
    <row r="65" spans="1:9" x14ac:dyDescent="0.25">
      <c r="A65" s="204" t="s">
        <v>55</v>
      </c>
      <c r="B65" s="202" t="s">
        <v>766</v>
      </c>
      <c r="C65" s="228" t="s">
        <v>68</v>
      </c>
      <c r="D65" s="231">
        <v>44228</v>
      </c>
      <c r="E65" s="230">
        <v>23575</v>
      </c>
      <c r="F65" s="131" t="s">
        <v>764</v>
      </c>
      <c r="G65" s="230"/>
      <c r="H65" s="253">
        <v>23575</v>
      </c>
      <c r="I65" s="254" t="s">
        <v>749</v>
      </c>
    </row>
    <row r="66" spans="1:9" x14ac:dyDescent="0.25">
      <c r="A66" s="204" t="s">
        <v>55</v>
      </c>
      <c r="B66" s="202" t="s">
        <v>766</v>
      </c>
      <c r="C66" s="228" t="s">
        <v>70</v>
      </c>
      <c r="D66" s="231">
        <v>44348</v>
      </c>
      <c r="E66" s="230">
        <v>11117446.470000001</v>
      </c>
      <c r="F66" s="131" t="s">
        <v>764</v>
      </c>
      <c r="G66" s="230"/>
      <c r="H66" s="253">
        <v>11117446.470000001</v>
      </c>
      <c r="I66" s="254" t="s">
        <v>749</v>
      </c>
    </row>
    <row r="67" spans="1:9" x14ac:dyDescent="0.25">
      <c r="A67" s="204" t="s">
        <v>635</v>
      </c>
      <c r="B67" s="202" t="s">
        <v>766</v>
      </c>
      <c r="C67" s="228" t="s">
        <v>592</v>
      </c>
      <c r="D67" s="231">
        <v>44390</v>
      </c>
      <c r="E67" s="230">
        <v>300000</v>
      </c>
      <c r="F67" s="131" t="s">
        <v>764</v>
      </c>
      <c r="G67" s="230">
        <v>300000</v>
      </c>
      <c r="H67" s="253">
        <v>0</v>
      </c>
      <c r="I67" s="254" t="s">
        <v>978</v>
      </c>
    </row>
    <row r="68" spans="1:9" x14ac:dyDescent="0.25">
      <c r="A68" s="221" t="s">
        <v>72</v>
      </c>
      <c r="B68" s="202" t="s">
        <v>766</v>
      </c>
      <c r="C68" s="232" t="s">
        <v>71</v>
      </c>
      <c r="D68" s="229">
        <v>43252</v>
      </c>
      <c r="E68" s="212">
        <v>45250.78</v>
      </c>
      <c r="F68" s="131" t="s">
        <v>764</v>
      </c>
      <c r="G68" s="212">
        <v>45250.78</v>
      </c>
      <c r="H68" s="253">
        <v>0</v>
      </c>
      <c r="I68" s="254" t="s">
        <v>978</v>
      </c>
    </row>
    <row r="69" spans="1:9" x14ac:dyDescent="0.25">
      <c r="A69" s="221" t="s">
        <v>74</v>
      </c>
      <c r="B69" s="202" t="s">
        <v>766</v>
      </c>
      <c r="C69" s="232" t="s">
        <v>73</v>
      </c>
      <c r="D69" s="229">
        <v>43139</v>
      </c>
      <c r="E69" s="212">
        <v>851000</v>
      </c>
      <c r="F69" s="131" t="s">
        <v>764</v>
      </c>
      <c r="G69" s="212"/>
      <c r="H69" s="253">
        <v>851000</v>
      </c>
      <c r="I69" s="254" t="s">
        <v>762</v>
      </c>
    </row>
    <row r="70" spans="1:9" x14ac:dyDescent="0.25">
      <c r="A70" s="221" t="s">
        <v>76</v>
      </c>
      <c r="B70" s="202" t="s">
        <v>766</v>
      </c>
      <c r="C70" s="206" t="s">
        <v>75</v>
      </c>
      <c r="D70" s="231">
        <v>43551</v>
      </c>
      <c r="E70" s="212">
        <v>55604.49</v>
      </c>
      <c r="F70" s="131" t="s">
        <v>764</v>
      </c>
      <c r="G70" s="212"/>
      <c r="H70" s="253">
        <v>55604.49</v>
      </c>
      <c r="I70" s="254" t="s">
        <v>762</v>
      </c>
    </row>
    <row r="71" spans="1:9" x14ac:dyDescent="0.25">
      <c r="A71" s="221" t="s">
        <v>80</v>
      </c>
      <c r="B71" s="202" t="s">
        <v>766</v>
      </c>
      <c r="C71" s="232" t="s">
        <v>79</v>
      </c>
      <c r="D71" s="229">
        <v>43161</v>
      </c>
      <c r="E71" s="212">
        <v>1301800</v>
      </c>
      <c r="F71" s="131" t="s">
        <v>764</v>
      </c>
      <c r="G71" s="207"/>
      <c r="H71" s="253">
        <v>1301800</v>
      </c>
      <c r="I71" s="254" t="s">
        <v>762</v>
      </c>
    </row>
    <row r="72" spans="1:9" x14ac:dyDescent="0.25">
      <c r="A72" s="221" t="s">
        <v>82</v>
      </c>
      <c r="B72" s="202" t="s">
        <v>766</v>
      </c>
      <c r="C72" s="232" t="s">
        <v>81</v>
      </c>
      <c r="D72" s="229">
        <v>43193</v>
      </c>
      <c r="E72" s="212">
        <v>297850</v>
      </c>
      <c r="F72" s="131" t="s">
        <v>764</v>
      </c>
      <c r="G72" s="230"/>
      <c r="H72" s="253">
        <v>297850</v>
      </c>
      <c r="I72" s="254" t="s">
        <v>762</v>
      </c>
    </row>
    <row r="73" spans="1:9" x14ac:dyDescent="0.25">
      <c r="A73" s="221" t="s">
        <v>84</v>
      </c>
      <c r="B73" s="202" t="s">
        <v>766</v>
      </c>
      <c r="C73" s="232" t="s">
        <v>83</v>
      </c>
      <c r="D73" s="229">
        <v>43161</v>
      </c>
      <c r="E73" s="212">
        <v>28893.75</v>
      </c>
      <c r="F73" s="131" t="s">
        <v>764</v>
      </c>
      <c r="G73" s="212"/>
      <c r="H73" s="253">
        <v>28893.75</v>
      </c>
      <c r="I73" s="254" t="s">
        <v>762</v>
      </c>
    </row>
    <row r="74" spans="1:9" x14ac:dyDescent="0.25">
      <c r="A74" s="221" t="s">
        <v>86</v>
      </c>
      <c r="B74" s="202" t="s">
        <v>766</v>
      </c>
      <c r="C74" s="232" t="s">
        <v>85</v>
      </c>
      <c r="D74" s="229">
        <v>43220</v>
      </c>
      <c r="E74" s="212">
        <v>41543.75</v>
      </c>
      <c r="F74" s="131" t="s">
        <v>764</v>
      </c>
      <c r="G74" s="212"/>
      <c r="H74" s="253">
        <v>41543.75</v>
      </c>
      <c r="I74" s="254" t="s">
        <v>762</v>
      </c>
    </row>
    <row r="75" spans="1:9" x14ac:dyDescent="0.25">
      <c r="A75" s="221" t="s">
        <v>88</v>
      </c>
      <c r="B75" s="202" t="s">
        <v>766</v>
      </c>
      <c r="C75" s="232" t="s">
        <v>87</v>
      </c>
      <c r="D75" s="229">
        <v>43374</v>
      </c>
      <c r="E75" s="212">
        <v>539350</v>
      </c>
      <c r="F75" s="131" t="s">
        <v>764</v>
      </c>
      <c r="G75" s="212"/>
      <c r="H75" s="253">
        <v>539350</v>
      </c>
      <c r="I75" s="254" t="s">
        <v>762</v>
      </c>
    </row>
    <row r="76" spans="1:9" x14ac:dyDescent="0.25">
      <c r="A76" s="221" t="s">
        <v>90</v>
      </c>
      <c r="B76" s="202" t="s">
        <v>766</v>
      </c>
      <c r="C76" s="228" t="s">
        <v>89</v>
      </c>
      <c r="D76" s="231">
        <v>43983</v>
      </c>
      <c r="E76" s="230">
        <v>432498.33</v>
      </c>
      <c r="F76" s="131" t="s">
        <v>764</v>
      </c>
      <c r="G76" s="212"/>
      <c r="H76" s="253">
        <v>432498.33</v>
      </c>
      <c r="I76" s="254" t="s">
        <v>762</v>
      </c>
    </row>
    <row r="77" spans="1:9" x14ac:dyDescent="0.25">
      <c r="A77" s="221" t="s">
        <v>92</v>
      </c>
      <c r="B77" s="202" t="s">
        <v>766</v>
      </c>
      <c r="C77" s="228" t="s">
        <v>91</v>
      </c>
      <c r="D77" s="231">
        <v>43514</v>
      </c>
      <c r="E77" s="230">
        <v>758195</v>
      </c>
      <c r="F77" s="131" t="s">
        <v>764</v>
      </c>
      <c r="G77" s="212"/>
      <c r="H77" s="253">
        <v>758195</v>
      </c>
      <c r="I77" s="254" t="s">
        <v>762</v>
      </c>
    </row>
    <row r="78" spans="1:9" x14ac:dyDescent="0.25">
      <c r="A78" s="221" t="s">
        <v>94</v>
      </c>
      <c r="B78" s="202" t="s">
        <v>766</v>
      </c>
      <c r="C78" s="228" t="s">
        <v>93</v>
      </c>
      <c r="D78" s="231">
        <v>43293</v>
      </c>
      <c r="E78" s="230">
        <v>298099.71000000002</v>
      </c>
      <c r="F78" s="131" t="s">
        <v>764</v>
      </c>
      <c r="G78" s="212"/>
      <c r="H78" s="253">
        <v>298099.71000000002</v>
      </c>
      <c r="I78" s="254" t="s">
        <v>762</v>
      </c>
    </row>
    <row r="79" spans="1:9" x14ac:dyDescent="0.25">
      <c r="A79" s="221" t="s">
        <v>94</v>
      </c>
      <c r="B79" s="202" t="s">
        <v>766</v>
      </c>
      <c r="C79" s="232" t="s">
        <v>97</v>
      </c>
      <c r="D79" s="229">
        <v>43293</v>
      </c>
      <c r="E79" s="212">
        <v>26333.33</v>
      </c>
      <c r="F79" s="131" t="s">
        <v>764</v>
      </c>
      <c r="G79" s="212"/>
      <c r="H79" s="253">
        <v>26333.33</v>
      </c>
      <c r="I79" s="254" t="s">
        <v>762</v>
      </c>
    </row>
    <row r="80" spans="1:9" x14ac:dyDescent="0.25">
      <c r="A80" s="221" t="s">
        <v>94</v>
      </c>
      <c r="B80" s="202" t="s">
        <v>766</v>
      </c>
      <c r="C80" s="232" t="s">
        <v>98</v>
      </c>
      <c r="D80" s="229">
        <v>43647</v>
      </c>
      <c r="E80" s="212">
        <v>81971.56</v>
      </c>
      <c r="F80" s="131" t="s">
        <v>764</v>
      </c>
      <c r="G80" s="212"/>
      <c r="H80" s="253">
        <v>81971.56</v>
      </c>
      <c r="I80" s="254" t="s">
        <v>762</v>
      </c>
    </row>
    <row r="81" spans="1:9" x14ac:dyDescent="0.25">
      <c r="A81" s="221" t="s">
        <v>94</v>
      </c>
      <c r="B81" s="202" t="s">
        <v>766</v>
      </c>
      <c r="C81" s="228" t="s">
        <v>99</v>
      </c>
      <c r="D81" s="231">
        <v>43983</v>
      </c>
      <c r="E81" s="230">
        <v>75790</v>
      </c>
      <c r="F81" s="131" t="s">
        <v>764</v>
      </c>
      <c r="G81" s="230"/>
      <c r="H81" s="253">
        <v>75790</v>
      </c>
      <c r="I81" s="254" t="s">
        <v>762</v>
      </c>
    </row>
    <row r="82" spans="1:9" x14ac:dyDescent="0.25">
      <c r="A82" s="221" t="s">
        <v>94</v>
      </c>
      <c r="B82" s="202" t="s">
        <v>766</v>
      </c>
      <c r="C82" s="228" t="s">
        <v>100</v>
      </c>
      <c r="D82" s="231">
        <v>43983</v>
      </c>
      <c r="E82" s="230">
        <v>119473.33</v>
      </c>
      <c r="F82" s="131" t="s">
        <v>764</v>
      </c>
      <c r="G82" s="230"/>
      <c r="H82" s="253">
        <v>119473.33</v>
      </c>
      <c r="I82" s="254" t="s">
        <v>762</v>
      </c>
    </row>
    <row r="83" spans="1:9" x14ac:dyDescent="0.25">
      <c r="A83" s="221" t="s">
        <v>94</v>
      </c>
      <c r="B83" s="202" t="s">
        <v>766</v>
      </c>
      <c r="C83" s="228" t="s">
        <v>101</v>
      </c>
      <c r="D83" s="231">
        <v>43983</v>
      </c>
      <c r="E83" s="230">
        <v>304498.33</v>
      </c>
      <c r="F83" s="131" t="s">
        <v>764</v>
      </c>
      <c r="G83" s="230"/>
      <c r="H83" s="253">
        <v>304498.33</v>
      </c>
      <c r="I83" s="254" t="s">
        <v>762</v>
      </c>
    </row>
    <row r="84" spans="1:9" x14ac:dyDescent="0.25">
      <c r="A84" s="221" t="s">
        <v>94</v>
      </c>
      <c r="B84" s="202" t="s">
        <v>766</v>
      </c>
      <c r="C84" s="228" t="s">
        <v>102</v>
      </c>
      <c r="D84" s="231">
        <v>43983</v>
      </c>
      <c r="E84" s="230">
        <v>35701.050000000003</v>
      </c>
      <c r="F84" s="131" t="s">
        <v>764</v>
      </c>
      <c r="G84" s="230"/>
      <c r="H84" s="253">
        <v>35701.050000000003</v>
      </c>
      <c r="I84" s="254" t="s">
        <v>762</v>
      </c>
    </row>
    <row r="85" spans="1:9" x14ac:dyDescent="0.25">
      <c r="A85" s="221" t="s">
        <v>104</v>
      </c>
      <c r="B85" s="202" t="s">
        <v>766</v>
      </c>
      <c r="C85" s="228" t="s">
        <v>103</v>
      </c>
      <c r="D85" s="229">
        <v>43983</v>
      </c>
      <c r="E85" s="230">
        <v>190295.1</v>
      </c>
      <c r="F85" s="131" t="s">
        <v>764</v>
      </c>
      <c r="G85" s="230"/>
      <c r="H85" s="253">
        <v>190295.1</v>
      </c>
      <c r="I85" s="254" t="s">
        <v>762</v>
      </c>
    </row>
    <row r="86" spans="1:9" x14ac:dyDescent="0.25">
      <c r="A86" s="221" t="s">
        <v>94</v>
      </c>
      <c r="B86" s="202" t="s">
        <v>766</v>
      </c>
      <c r="C86" s="228" t="s">
        <v>105</v>
      </c>
      <c r="D86" s="229">
        <v>44197</v>
      </c>
      <c r="E86" s="230">
        <v>8483621.3000000007</v>
      </c>
      <c r="F86" s="131" t="s">
        <v>764</v>
      </c>
      <c r="G86" s="230">
        <v>8483621.3000000007</v>
      </c>
      <c r="H86" s="253">
        <v>0</v>
      </c>
      <c r="I86" s="254" t="s">
        <v>978</v>
      </c>
    </row>
    <row r="87" spans="1:9" x14ac:dyDescent="0.25">
      <c r="A87" s="221" t="s">
        <v>94</v>
      </c>
      <c r="B87" s="202" t="s">
        <v>766</v>
      </c>
      <c r="C87" s="228" t="s">
        <v>106</v>
      </c>
      <c r="D87" s="229">
        <v>44348</v>
      </c>
      <c r="E87" s="230">
        <v>7424060.7400000002</v>
      </c>
      <c r="F87" s="131" t="s">
        <v>764</v>
      </c>
      <c r="G87" s="230">
        <v>7424060.7400000002</v>
      </c>
      <c r="H87" s="253">
        <v>0</v>
      </c>
      <c r="I87" s="254" t="s">
        <v>978</v>
      </c>
    </row>
    <row r="88" spans="1:9" x14ac:dyDescent="0.25">
      <c r="A88" s="221" t="s">
        <v>94</v>
      </c>
      <c r="B88" s="202" t="s">
        <v>766</v>
      </c>
      <c r="C88" s="228" t="s">
        <v>107</v>
      </c>
      <c r="D88" s="229">
        <v>44348</v>
      </c>
      <c r="E88" s="230">
        <v>2615736.0499999998</v>
      </c>
      <c r="F88" s="131" t="s">
        <v>764</v>
      </c>
      <c r="G88" s="230"/>
      <c r="H88" s="253">
        <v>2615736.0499999998</v>
      </c>
      <c r="I88" s="254" t="s">
        <v>749</v>
      </c>
    </row>
    <row r="89" spans="1:9" x14ac:dyDescent="0.25">
      <c r="A89" s="221" t="s">
        <v>94</v>
      </c>
      <c r="B89" s="202" t="s">
        <v>766</v>
      </c>
      <c r="C89" s="228" t="s">
        <v>636</v>
      </c>
      <c r="D89" s="229">
        <v>44378</v>
      </c>
      <c r="E89" s="230">
        <v>1016958.63</v>
      </c>
      <c r="F89" s="131" t="s">
        <v>764</v>
      </c>
      <c r="G89" s="230"/>
      <c r="H89" s="253">
        <v>1016958.63</v>
      </c>
      <c r="I89" s="254" t="s">
        <v>749</v>
      </c>
    </row>
    <row r="90" spans="1:9" x14ac:dyDescent="0.25">
      <c r="A90" s="221" t="s">
        <v>94</v>
      </c>
      <c r="B90" s="202" t="s">
        <v>766</v>
      </c>
      <c r="C90" s="228" t="s">
        <v>637</v>
      </c>
      <c r="D90" s="229">
        <v>44378</v>
      </c>
      <c r="E90" s="230">
        <v>26236.67</v>
      </c>
      <c r="F90" s="131" t="s">
        <v>764</v>
      </c>
      <c r="G90" s="230"/>
      <c r="H90" s="253">
        <v>26236.67</v>
      </c>
      <c r="I90" s="254" t="s">
        <v>749</v>
      </c>
    </row>
    <row r="91" spans="1:9" x14ac:dyDescent="0.25">
      <c r="A91" s="221" t="s">
        <v>94</v>
      </c>
      <c r="B91" s="202" t="s">
        <v>766</v>
      </c>
      <c r="C91" s="228" t="s">
        <v>638</v>
      </c>
      <c r="D91" s="229">
        <v>44378</v>
      </c>
      <c r="E91" s="230">
        <v>31794.639999999999</v>
      </c>
      <c r="F91" s="131" t="s">
        <v>764</v>
      </c>
      <c r="G91" s="230"/>
      <c r="H91" s="253">
        <v>31794.639999999999</v>
      </c>
      <c r="I91" s="254" t="s">
        <v>749</v>
      </c>
    </row>
    <row r="92" spans="1:9" x14ac:dyDescent="0.25">
      <c r="A92" s="221" t="s">
        <v>94</v>
      </c>
      <c r="B92" s="202" t="s">
        <v>766</v>
      </c>
      <c r="C92" s="228" t="s">
        <v>639</v>
      </c>
      <c r="D92" s="229">
        <v>44378</v>
      </c>
      <c r="E92" s="230">
        <v>60395</v>
      </c>
      <c r="F92" s="131" t="s">
        <v>764</v>
      </c>
      <c r="G92" s="230"/>
      <c r="H92" s="253">
        <v>60395</v>
      </c>
      <c r="I92" s="254" t="s">
        <v>749</v>
      </c>
    </row>
    <row r="93" spans="1:9" x14ac:dyDescent="0.25">
      <c r="A93" s="221" t="s">
        <v>94</v>
      </c>
      <c r="B93" s="202" t="s">
        <v>766</v>
      </c>
      <c r="C93" s="228" t="s">
        <v>640</v>
      </c>
      <c r="D93" s="229">
        <v>44378</v>
      </c>
      <c r="E93" s="230">
        <v>90264.97</v>
      </c>
      <c r="F93" s="131" t="s">
        <v>764</v>
      </c>
      <c r="G93" s="230"/>
      <c r="H93" s="253">
        <v>90264.97</v>
      </c>
      <c r="I93" s="254" t="s">
        <v>749</v>
      </c>
    </row>
    <row r="94" spans="1:9" x14ac:dyDescent="0.25">
      <c r="A94" s="221" t="s">
        <v>94</v>
      </c>
      <c r="B94" s="202" t="s">
        <v>766</v>
      </c>
      <c r="C94" s="228" t="s">
        <v>641</v>
      </c>
      <c r="D94" s="229">
        <v>44378</v>
      </c>
      <c r="E94" s="230">
        <v>209037</v>
      </c>
      <c r="F94" s="131" t="s">
        <v>764</v>
      </c>
      <c r="G94" s="230"/>
      <c r="H94" s="253">
        <v>209037</v>
      </c>
      <c r="I94" s="254" t="s">
        <v>749</v>
      </c>
    </row>
    <row r="95" spans="1:9" x14ac:dyDescent="0.25">
      <c r="A95" s="221" t="s">
        <v>94</v>
      </c>
      <c r="B95" s="202" t="s">
        <v>766</v>
      </c>
      <c r="C95" s="228" t="s">
        <v>642</v>
      </c>
      <c r="D95" s="229">
        <v>44378</v>
      </c>
      <c r="E95" s="230">
        <v>111239.55</v>
      </c>
      <c r="F95" s="131" t="s">
        <v>764</v>
      </c>
      <c r="G95" s="230"/>
      <c r="H95" s="253">
        <v>111239.55</v>
      </c>
      <c r="I95" s="254" t="s">
        <v>749</v>
      </c>
    </row>
    <row r="96" spans="1:9" x14ac:dyDescent="0.25">
      <c r="A96" s="221" t="s">
        <v>94</v>
      </c>
      <c r="B96" s="202" t="s">
        <v>766</v>
      </c>
      <c r="C96" s="228" t="s">
        <v>643</v>
      </c>
      <c r="D96" s="229">
        <v>44378</v>
      </c>
      <c r="E96" s="230">
        <v>883359.46</v>
      </c>
      <c r="F96" s="131" t="s">
        <v>764</v>
      </c>
      <c r="G96" s="230"/>
      <c r="H96" s="253">
        <v>883359.46</v>
      </c>
      <c r="I96" s="254" t="s">
        <v>749</v>
      </c>
    </row>
    <row r="97" spans="1:9" x14ac:dyDescent="0.25">
      <c r="A97" s="221" t="s">
        <v>94</v>
      </c>
      <c r="B97" s="202" t="s">
        <v>766</v>
      </c>
      <c r="C97" s="228" t="s">
        <v>644</v>
      </c>
      <c r="D97" s="229">
        <v>44378</v>
      </c>
      <c r="E97" s="230">
        <v>98823.81</v>
      </c>
      <c r="F97" s="131" t="s">
        <v>764</v>
      </c>
      <c r="G97" s="230"/>
      <c r="H97" s="253">
        <v>98823.81</v>
      </c>
      <c r="I97" s="254" t="s">
        <v>749</v>
      </c>
    </row>
    <row r="98" spans="1:9" x14ac:dyDescent="0.25">
      <c r="A98" s="204" t="s">
        <v>109</v>
      </c>
      <c r="B98" s="202" t="s">
        <v>766</v>
      </c>
      <c r="C98" s="228" t="s">
        <v>110</v>
      </c>
      <c r="D98" s="231">
        <v>43983</v>
      </c>
      <c r="E98" s="230">
        <v>510345.6</v>
      </c>
      <c r="F98" s="131" t="s">
        <v>764</v>
      </c>
      <c r="G98" s="230"/>
      <c r="H98" s="253">
        <v>510345.6</v>
      </c>
      <c r="I98" s="254" t="s">
        <v>762</v>
      </c>
    </row>
    <row r="99" spans="1:9" x14ac:dyDescent="0.25">
      <c r="A99" s="204" t="s">
        <v>109</v>
      </c>
      <c r="B99" s="202" t="s">
        <v>766</v>
      </c>
      <c r="C99" s="223" t="s">
        <v>112</v>
      </c>
      <c r="D99" s="231">
        <v>44317</v>
      </c>
      <c r="E99" s="230">
        <v>5549887.9000000004</v>
      </c>
      <c r="F99" s="131" t="s">
        <v>764</v>
      </c>
      <c r="G99" s="230"/>
      <c r="H99" s="253">
        <v>5549887.9000000004</v>
      </c>
      <c r="I99" s="254" t="s">
        <v>749</v>
      </c>
    </row>
    <row r="100" spans="1:9" x14ac:dyDescent="0.25">
      <c r="A100" s="204" t="s">
        <v>109</v>
      </c>
      <c r="B100" s="202" t="s">
        <v>766</v>
      </c>
      <c r="C100" s="223" t="s">
        <v>113</v>
      </c>
      <c r="D100" s="231">
        <v>44317</v>
      </c>
      <c r="E100" s="230">
        <v>304223.93</v>
      </c>
      <c r="F100" s="131" t="s">
        <v>764</v>
      </c>
      <c r="G100" s="230"/>
      <c r="H100" s="253">
        <v>304223.93</v>
      </c>
      <c r="I100" s="254" t="s">
        <v>749</v>
      </c>
    </row>
    <row r="101" spans="1:9" x14ac:dyDescent="0.25">
      <c r="A101" s="204" t="s">
        <v>109</v>
      </c>
      <c r="B101" s="202" t="s">
        <v>766</v>
      </c>
      <c r="C101" s="223" t="s">
        <v>114</v>
      </c>
      <c r="D101" s="231">
        <v>44317</v>
      </c>
      <c r="E101" s="230">
        <v>1178680</v>
      </c>
      <c r="F101" s="131" t="s">
        <v>764</v>
      </c>
      <c r="G101" s="230"/>
      <c r="H101" s="253">
        <v>1178680</v>
      </c>
      <c r="I101" s="254" t="s">
        <v>749</v>
      </c>
    </row>
    <row r="102" spans="1:9" x14ac:dyDescent="0.25">
      <c r="A102" s="221" t="s">
        <v>116</v>
      </c>
      <c r="B102" s="202" t="s">
        <v>766</v>
      </c>
      <c r="C102" s="223" t="s">
        <v>645</v>
      </c>
      <c r="D102" s="231">
        <v>44378</v>
      </c>
      <c r="E102" s="230">
        <v>92597.759999999995</v>
      </c>
      <c r="F102" s="131" t="s">
        <v>764</v>
      </c>
      <c r="G102" s="230">
        <v>92597.759999999995</v>
      </c>
      <c r="H102" s="253">
        <v>0</v>
      </c>
      <c r="I102" s="254" t="s">
        <v>978</v>
      </c>
    </row>
    <row r="103" spans="1:9" x14ac:dyDescent="0.25">
      <c r="A103" s="221" t="s">
        <v>116</v>
      </c>
      <c r="B103" s="202" t="s">
        <v>766</v>
      </c>
      <c r="C103" s="228" t="s">
        <v>117</v>
      </c>
      <c r="D103" s="231">
        <v>44348</v>
      </c>
      <c r="E103" s="230">
        <v>376611.36</v>
      </c>
      <c r="F103" s="131" t="s">
        <v>764</v>
      </c>
      <c r="G103" s="230">
        <v>376611.36</v>
      </c>
      <c r="H103" s="253">
        <v>0</v>
      </c>
      <c r="I103" s="254" t="s">
        <v>978</v>
      </c>
    </row>
    <row r="104" spans="1:9" x14ac:dyDescent="0.25">
      <c r="A104" s="204" t="s">
        <v>119</v>
      </c>
      <c r="B104" s="202" t="s">
        <v>766</v>
      </c>
      <c r="C104" s="228" t="s">
        <v>118</v>
      </c>
      <c r="D104" s="231">
        <v>43564</v>
      </c>
      <c r="E104" s="212">
        <v>25480</v>
      </c>
      <c r="F104" s="131" t="s">
        <v>764</v>
      </c>
      <c r="G104" s="212"/>
      <c r="H104" s="253">
        <v>25480</v>
      </c>
      <c r="I104" s="254" t="s">
        <v>762</v>
      </c>
    </row>
    <row r="105" spans="1:9" x14ac:dyDescent="0.25">
      <c r="A105" s="204" t="s">
        <v>119</v>
      </c>
      <c r="B105" s="202" t="s">
        <v>766</v>
      </c>
      <c r="C105" s="228" t="s">
        <v>9</v>
      </c>
      <c r="D105" s="231">
        <v>43983</v>
      </c>
      <c r="E105" s="230">
        <v>5000000</v>
      </c>
      <c r="F105" s="131" t="s">
        <v>764</v>
      </c>
      <c r="G105" s="212"/>
      <c r="H105" s="253">
        <v>5000000</v>
      </c>
      <c r="I105" s="254" t="s">
        <v>762</v>
      </c>
    </row>
    <row r="106" spans="1:9" x14ac:dyDescent="0.25">
      <c r="A106" s="204" t="s">
        <v>126</v>
      </c>
      <c r="B106" s="202" t="s">
        <v>766</v>
      </c>
      <c r="C106" s="228" t="s">
        <v>125</v>
      </c>
      <c r="D106" s="231">
        <v>43405</v>
      </c>
      <c r="E106" s="230">
        <v>118000</v>
      </c>
      <c r="F106" s="131" t="s">
        <v>764</v>
      </c>
      <c r="G106" s="230"/>
      <c r="H106" s="253">
        <v>118000</v>
      </c>
      <c r="I106" s="254" t="s">
        <v>762</v>
      </c>
    </row>
    <row r="107" spans="1:9" x14ac:dyDescent="0.25">
      <c r="A107" s="204" t="s">
        <v>126</v>
      </c>
      <c r="B107" s="202" t="s">
        <v>766</v>
      </c>
      <c r="C107" s="228" t="s">
        <v>127</v>
      </c>
      <c r="D107" s="231">
        <v>43983</v>
      </c>
      <c r="E107" s="230">
        <v>254500</v>
      </c>
      <c r="F107" s="131" t="s">
        <v>764</v>
      </c>
      <c r="G107" s="230"/>
      <c r="H107" s="253">
        <v>254500</v>
      </c>
      <c r="I107" s="254" t="s">
        <v>762</v>
      </c>
    </row>
    <row r="108" spans="1:9" x14ac:dyDescent="0.25">
      <c r="A108" s="204" t="s">
        <v>126</v>
      </c>
      <c r="B108" s="202" t="s">
        <v>766</v>
      </c>
      <c r="C108" s="228" t="s">
        <v>128</v>
      </c>
      <c r="D108" s="231">
        <v>43983</v>
      </c>
      <c r="E108" s="230">
        <v>202000</v>
      </c>
      <c r="F108" s="131" t="s">
        <v>764</v>
      </c>
      <c r="G108" s="230"/>
      <c r="H108" s="253">
        <v>202000</v>
      </c>
      <c r="I108" s="254" t="s">
        <v>762</v>
      </c>
    </row>
    <row r="109" spans="1:9" x14ac:dyDescent="0.25">
      <c r="A109" s="204" t="s">
        <v>126</v>
      </c>
      <c r="B109" s="202" t="s">
        <v>766</v>
      </c>
      <c r="C109" s="228" t="s">
        <v>129</v>
      </c>
      <c r="D109" s="231">
        <v>43983</v>
      </c>
      <c r="E109" s="230">
        <v>192000</v>
      </c>
      <c r="F109" s="131" t="s">
        <v>764</v>
      </c>
      <c r="G109" s="230"/>
      <c r="H109" s="253">
        <v>192000</v>
      </c>
      <c r="I109" s="254" t="s">
        <v>762</v>
      </c>
    </row>
    <row r="110" spans="1:9" x14ac:dyDescent="0.25">
      <c r="A110" s="204" t="s">
        <v>126</v>
      </c>
      <c r="B110" s="202" t="s">
        <v>766</v>
      </c>
      <c r="C110" s="228" t="s">
        <v>130</v>
      </c>
      <c r="D110" s="231">
        <v>43983</v>
      </c>
      <c r="E110" s="230">
        <v>136500</v>
      </c>
      <c r="F110" s="131" t="s">
        <v>764</v>
      </c>
      <c r="G110" s="212"/>
      <c r="H110" s="253">
        <v>136500</v>
      </c>
      <c r="I110" s="254" t="s">
        <v>762</v>
      </c>
    </row>
    <row r="111" spans="1:9" x14ac:dyDescent="0.25">
      <c r="A111" s="204" t="s">
        <v>126</v>
      </c>
      <c r="B111" s="202" t="s">
        <v>766</v>
      </c>
      <c r="C111" s="228" t="s">
        <v>131</v>
      </c>
      <c r="D111" s="231">
        <v>43983</v>
      </c>
      <c r="E111" s="230">
        <v>136500</v>
      </c>
      <c r="F111" s="131" t="s">
        <v>764</v>
      </c>
      <c r="G111" s="230"/>
      <c r="H111" s="253">
        <v>136500</v>
      </c>
      <c r="I111" s="254" t="s">
        <v>762</v>
      </c>
    </row>
    <row r="112" spans="1:9" x14ac:dyDescent="0.25">
      <c r="A112" s="204" t="s">
        <v>126</v>
      </c>
      <c r="B112" s="202" t="s">
        <v>766</v>
      </c>
      <c r="C112" s="228" t="s">
        <v>132</v>
      </c>
      <c r="D112" s="231">
        <v>43983</v>
      </c>
      <c r="E112" s="230">
        <v>190000</v>
      </c>
      <c r="F112" s="131" t="s">
        <v>764</v>
      </c>
      <c r="G112" s="230"/>
      <c r="H112" s="253">
        <v>190000</v>
      </c>
      <c r="I112" s="254" t="s">
        <v>762</v>
      </c>
    </row>
    <row r="113" spans="1:9" x14ac:dyDescent="0.25">
      <c r="A113" s="204" t="s">
        <v>126</v>
      </c>
      <c r="B113" s="202" t="s">
        <v>766</v>
      </c>
      <c r="C113" s="228" t="s">
        <v>133</v>
      </c>
      <c r="D113" s="231">
        <v>43983</v>
      </c>
      <c r="E113" s="230">
        <v>95000</v>
      </c>
      <c r="F113" s="131" t="s">
        <v>764</v>
      </c>
      <c r="G113" s="230"/>
      <c r="H113" s="253">
        <v>95000</v>
      </c>
      <c r="I113" s="254" t="s">
        <v>762</v>
      </c>
    </row>
    <row r="114" spans="1:9" x14ac:dyDescent="0.25">
      <c r="A114" s="204" t="s">
        <v>126</v>
      </c>
      <c r="B114" s="202" t="s">
        <v>766</v>
      </c>
      <c r="C114" s="228" t="s">
        <v>134</v>
      </c>
      <c r="D114" s="231">
        <v>44105</v>
      </c>
      <c r="E114" s="230">
        <v>68250</v>
      </c>
      <c r="F114" s="131" t="s">
        <v>764</v>
      </c>
      <c r="G114" s="230">
        <v>68250</v>
      </c>
      <c r="H114" s="253">
        <v>0</v>
      </c>
      <c r="I114" s="254" t="s">
        <v>978</v>
      </c>
    </row>
    <row r="115" spans="1:9" x14ac:dyDescent="0.25">
      <c r="A115" s="204" t="s">
        <v>126</v>
      </c>
      <c r="B115" s="202" t="s">
        <v>766</v>
      </c>
      <c r="C115" s="228" t="s">
        <v>135</v>
      </c>
      <c r="D115" s="231">
        <v>44105</v>
      </c>
      <c r="E115" s="230">
        <v>143250</v>
      </c>
      <c r="F115" s="131" t="s">
        <v>764</v>
      </c>
      <c r="G115" s="230"/>
      <c r="H115" s="253">
        <v>143250</v>
      </c>
      <c r="I115" s="254" t="s">
        <v>762</v>
      </c>
    </row>
    <row r="116" spans="1:9" x14ac:dyDescent="0.25">
      <c r="A116" s="204" t="s">
        <v>126</v>
      </c>
      <c r="B116" s="202" t="s">
        <v>766</v>
      </c>
      <c r="C116" s="228" t="s">
        <v>136</v>
      </c>
      <c r="D116" s="231">
        <v>44105</v>
      </c>
      <c r="E116" s="230">
        <v>415000</v>
      </c>
      <c r="F116" s="131" t="s">
        <v>764</v>
      </c>
      <c r="G116" s="230"/>
      <c r="H116" s="253">
        <v>415000</v>
      </c>
      <c r="I116" s="254" t="s">
        <v>762</v>
      </c>
    </row>
    <row r="117" spans="1:9" x14ac:dyDescent="0.25">
      <c r="A117" s="204" t="s">
        <v>126</v>
      </c>
      <c r="B117" s="202" t="s">
        <v>766</v>
      </c>
      <c r="C117" s="228" t="s">
        <v>646</v>
      </c>
      <c r="D117" s="231">
        <v>44378</v>
      </c>
      <c r="E117" s="230">
        <v>2850000</v>
      </c>
      <c r="F117" s="131" t="s">
        <v>764</v>
      </c>
      <c r="G117" s="230">
        <v>2850000</v>
      </c>
      <c r="H117" s="253">
        <v>0</v>
      </c>
      <c r="I117" s="254" t="s">
        <v>978</v>
      </c>
    </row>
    <row r="118" spans="1:9" x14ac:dyDescent="0.25">
      <c r="A118" s="204" t="s">
        <v>126</v>
      </c>
      <c r="B118" s="202" t="s">
        <v>766</v>
      </c>
      <c r="C118" s="223" t="s">
        <v>647</v>
      </c>
      <c r="D118" s="231">
        <v>44378</v>
      </c>
      <c r="E118" s="230">
        <v>352000</v>
      </c>
      <c r="F118" s="131" t="s">
        <v>764</v>
      </c>
      <c r="G118" s="230">
        <v>352000</v>
      </c>
      <c r="H118" s="253">
        <v>0</v>
      </c>
      <c r="I118" s="254" t="s">
        <v>978</v>
      </c>
    </row>
    <row r="119" spans="1:9" x14ac:dyDescent="0.25">
      <c r="A119" s="204" t="s">
        <v>126</v>
      </c>
      <c r="B119" s="202" t="s">
        <v>766</v>
      </c>
      <c r="C119" s="223" t="s">
        <v>137</v>
      </c>
      <c r="D119" s="231">
        <v>44197</v>
      </c>
      <c r="E119" s="234">
        <v>235500</v>
      </c>
      <c r="F119" s="131" t="s">
        <v>764</v>
      </c>
      <c r="G119" s="234">
        <v>235500</v>
      </c>
      <c r="H119" s="253">
        <v>0</v>
      </c>
      <c r="I119" s="254" t="s">
        <v>978</v>
      </c>
    </row>
    <row r="120" spans="1:9" x14ac:dyDescent="0.25">
      <c r="A120" s="204" t="s">
        <v>126</v>
      </c>
      <c r="B120" s="202" t="s">
        <v>766</v>
      </c>
      <c r="C120" s="223" t="s">
        <v>138</v>
      </c>
      <c r="D120" s="231">
        <v>44197</v>
      </c>
      <c r="E120" s="230">
        <v>205000</v>
      </c>
      <c r="F120" s="131" t="s">
        <v>764</v>
      </c>
      <c r="G120" s="230"/>
      <c r="H120" s="253">
        <v>205000</v>
      </c>
      <c r="I120" s="254" t="s">
        <v>749</v>
      </c>
    </row>
    <row r="121" spans="1:9" x14ac:dyDescent="0.25">
      <c r="A121" s="204" t="s">
        <v>126</v>
      </c>
      <c r="B121" s="202" t="s">
        <v>766</v>
      </c>
      <c r="C121" s="223" t="s">
        <v>139</v>
      </c>
      <c r="D121" s="231">
        <v>44256</v>
      </c>
      <c r="E121" s="230">
        <v>2323000</v>
      </c>
      <c r="F121" s="131" t="s">
        <v>764</v>
      </c>
      <c r="G121" s="230"/>
      <c r="H121" s="253">
        <v>2323000</v>
      </c>
      <c r="I121" s="254" t="s">
        <v>749</v>
      </c>
    </row>
    <row r="122" spans="1:9" x14ac:dyDescent="0.25">
      <c r="A122" s="204" t="s">
        <v>126</v>
      </c>
      <c r="B122" s="202" t="s">
        <v>766</v>
      </c>
      <c r="C122" s="223" t="s">
        <v>140</v>
      </c>
      <c r="D122" s="231">
        <v>44197</v>
      </c>
      <c r="E122" s="230">
        <v>101000</v>
      </c>
      <c r="F122" s="131" t="s">
        <v>764</v>
      </c>
      <c r="G122" s="230"/>
      <c r="H122" s="253">
        <v>101000</v>
      </c>
      <c r="I122" s="254" t="s">
        <v>749</v>
      </c>
    </row>
    <row r="123" spans="1:9" x14ac:dyDescent="0.25">
      <c r="A123" s="204" t="s">
        <v>126</v>
      </c>
      <c r="B123" s="202" t="s">
        <v>766</v>
      </c>
      <c r="C123" s="223" t="s">
        <v>141</v>
      </c>
      <c r="D123" s="231">
        <v>44197</v>
      </c>
      <c r="E123" s="230">
        <v>808000</v>
      </c>
      <c r="F123" s="131" t="s">
        <v>764</v>
      </c>
      <c r="G123" s="230"/>
      <c r="H123" s="253">
        <v>808000</v>
      </c>
      <c r="I123" s="254" t="s">
        <v>749</v>
      </c>
    </row>
    <row r="124" spans="1:9" x14ac:dyDescent="0.25">
      <c r="A124" s="204" t="s">
        <v>1057</v>
      </c>
      <c r="B124" s="202" t="s">
        <v>766</v>
      </c>
      <c r="C124" s="223" t="s">
        <v>142</v>
      </c>
      <c r="D124" s="231">
        <v>44348</v>
      </c>
      <c r="E124" s="230">
        <v>1476200</v>
      </c>
      <c r="F124" s="131" t="s">
        <v>764</v>
      </c>
      <c r="G124" s="230">
        <v>1476200</v>
      </c>
      <c r="H124" s="253">
        <v>0</v>
      </c>
      <c r="I124" s="254" t="s">
        <v>978</v>
      </c>
    </row>
    <row r="125" spans="1:9" x14ac:dyDescent="0.25">
      <c r="A125" s="204" t="s">
        <v>649</v>
      </c>
      <c r="B125" s="202" t="s">
        <v>766</v>
      </c>
      <c r="C125" s="223" t="s">
        <v>648</v>
      </c>
      <c r="D125" s="231">
        <v>44378</v>
      </c>
      <c r="E125" s="230">
        <v>788400</v>
      </c>
      <c r="F125" s="131" t="s">
        <v>764</v>
      </c>
      <c r="G125" s="230">
        <v>788400</v>
      </c>
      <c r="H125" s="253">
        <v>0</v>
      </c>
      <c r="I125" s="254" t="s">
        <v>978</v>
      </c>
    </row>
    <row r="126" spans="1:9" x14ac:dyDescent="0.25">
      <c r="A126" s="204" t="s">
        <v>144</v>
      </c>
      <c r="B126" s="202" t="s">
        <v>766</v>
      </c>
      <c r="C126" s="228" t="s">
        <v>143</v>
      </c>
      <c r="D126" s="229">
        <v>43983</v>
      </c>
      <c r="E126" s="230">
        <v>636908.29</v>
      </c>
      <c r="F126" s="131" t="s">
        <v>764</v>
      </c>
      <c r="G126" s="230"/>
      <c r="H126" s="253">
        <v>636908.29</v>
      </c>
      <c r="I126" s="254" t="s">
        <v>762</v>
      </c>
    </row>
    <row r="127" spans="1:9" x14ac:dyDescent="0.25">
      <c r="A127" s="204" t="s">
        <v>144</v>
      </c>
      <c r="B127" s="202" t="s">
        <v>766</v>
      </c>
      <c r="C127" s="228" t="s">
        <v>15</v>
      </c>
      <c r="D127" s="229">
        <v>44105</v>
      </c>
      <c r="E127" s="230">
        <v>304599.98</v>
      </c>
      <c r="F127" s="131" t="s">
        <v>764</v>
      </c>
      <c r="G127" s="230"/>
      <c r="H127" s="253">
        <v>304599.98</v>
      </c>
      <c r="I127" s="254" t="s">
        <v>762</v>
      </c>
    </row>
    <row r="128" spans="1:9" x14ac:dyDescent="0.25">
      <c r="A128" s="204" t="s">
        <v>144</v>
      </c>
      <c r="B128" s="202" t="s">
        <v>766</v>
      </c>
      <c r="C128" s="228" t="s">
        <v>145</v>
      </c>
      <c r="D128" s="229">
        <v>44317</v>
      </c>
      <c r="E128" s="230">
        <v>185945.81</v>
      </c>
      <c r="F128" s="131" t="s">
        <v>764</v>
      </c>
      <c r="G128" s="230"/>
      <c r="H128" s="253">
        <v>185945.81</v>
      </c>
      <c r="I128" s="254" t="s">
        <v>749</v>
      </c>
    </row>
    <row r="129" spans="1:9" x14ac:dyDescent="0.25">
      <c r="A129" s="204" t="s">
        <v>144</v>
      </c>
      <c r="B129" s="202" t="s">
        <v>766</v>
      </c>
      <c r="C129" s="228" t="s">
        <v>146</v>
      </c>
      <c r="D129" s="229">
        <v>44317</v>
      </c>
      <c r="E129" s="230">
        <v>206595.8</v>
      </c>
      <c r="F129" s="131" t="s">
        <v>764</v>
      </c>
      <c r="G129" s="230"/>
      <c r="H129" s="253">
        <v>206595.8</v>
      </c>
      <c r="I129" s="254" t="s">
        <v>749</v>
      </c>
    </row>
    <row r="130" spans="1:9" x14ac:dyDescent="0.25">
      <c r="A130" s="204" t="s">
        <v>144</v>
      </c>
      <c r="B130" s="202" t="s">
        <v>766</v>
      </c>
      <c r="C130" s="228" t="s">
        <v>147</v>
      </c>
      <c r="D130" s="229">
        <v>44348</v>
      </c>
      <c r="E130" s="230">
        <v>200120.8</v>
      </c>
      <c r="F130" s="131" t="s">
        <v>764</v>
      </c>
      <c r="G130" s="230"/>
      <c r="H130" s="253">
        <v>200120.8</v>
      </c>
      <c r="I130" s="254" t="s">
        <v>749</v>
      </c>
    </row>
    <row r="131" spans="1:9" x14ac:dyDescent="0.25">
      <c r="A131" s="204" t="s">
        <v>149</v>
      </c>
      <c r="B131" s="202" t="s">
        <v>766</v>
      </c>
      <c r="C131" s="228" t="s">
        <v>148</v>
      </c>
      <c r="D131" s="231">
        <v>43132</v>
      </c>
      <c r="E131" s="212">
        <v>14750</v>
      </c>
      <c r="F131" s="131" t="s">
        <v>764</v>
      </c>
      <c r="G131" s="230"/>
      <c r="H131" s="253">
        <v>14750</v>
      </c>
      <c r="I131" s="254" t="s">
        <v>762</v>
      </c>
    </row>
    <row r="132" spans="1:9" x14ac:dyDescent="0.25">
      <c r="A132" s="204" t="s">
        <v>151</v>
      </c>
      <c r="B132" s="202" t="s">
        <v>766</v>
      </c>
      <c r="C132" s="228" t="s">
        <v>150</v>
      </c>
      <c r="D132" s="231">
        <v>43800</v>
      </c>
      <c r="E132" s="212">
        <v>10443.85</v>
      </c>
      <c r="F132" s="131" t="s">
        <v>764</v>
      </c>
      <c r="G132" s="230"/>
      <c r="H132" s="253">
        <v>10443.85</v>
      </c>
      <c r="I132" s="254" t="s">
        <v>762</v>
      </c>
    </row>
    <row r="133" spans="1:9" x14ac:dyDescent="0.25">
      <c r="A133" s="204" t="s">
        <v>151</v>
      </c>
      <c r="B133" s="202" t="s">
        <v>766</v>
      </c>
      <c r="C133" s="228" t="s">
        <v>152</v>
      </c>
      <c r="D133" s="231">
        <v>43556</v>
      </c>
      <c r="E133" s="212">
        <v>47680.95</v>
      </c>
      <c r="F133" s="131" t="s">
        <v>764</v>
      </c>
      <c r="G133" s="230"/>
      <c r="H133" s="253">
        <v>47680.95</v>
      </c>
      <c r="I133" s="254" t="s">
        <v>762</v>
      </c>
    </row>
    <row r="134" spans="1:9" x14ac:dyDescent="0.25">
      <c r="A134" s="204" t="s">
        <v>151</v>
      </c>
      <c r="B134" s="202" t="s">
        <v>766</v>
      </c>
      <c r="C134" s="228" t="s">
        <v>153</v>
      </c>
      <c r="D134" s="231">
        <v>43862</v>
      </c>
      <c r="E134" s="212">
        <v>50732.15</v>
      </c>
      <c r="F134" s="131" t="s">
        <v>764</v>
      </c>
      <c r="G134" s="230"/>
      <c r="H134" s="253">
        <v>50732.15</v>
      </c>
      <c r="I134" s="254" t="s">
        <v>762</v>
      </c>
    </row>
    <row r="135" spans="1:9" x14ac:dyDescent="0.25">
      <c r="A135" s="204" t="s">
        <v>151</v>
      </c>
      <c r="B135" s="202" t="s">
        <v>766</v>
      </c>
      <c r="C135" s="228" t="s">
        <v>154</v>
      </c>
      <c r="D135" s="231">
        <v>43983</v>
      </c>
      <c r="E135" s="230">
        <v>142160.66</v>
      </c>
      <c r="F135" s="131" t="s">
        <v>764</v>
      </c>
      <c r="G135" s="230"/>
      <c r="H135" s="253">
        <v>142160.66</v>
      </c>
      <c r="I135" s="254" t="s">
        <v>762</v>
      </c>
    </row>
    <row r="136" spans="1:9" x14ac:dyDescent="0.25">
      <c r="A136" s="204" t="s">
        <v>151</v>
      </c>
      <c r="B136" s="202" t="s">
        <v>766</v>
      </c>
      <c r="C136" s="228" t="s">
        <v>155</v>
      </c>
      <c r="D136" s="231">
        <v>44105</v>
      </c>
      <c r="E136" s="230">
        <v>50730.15</v>
      </c>
      <c r="F136" s="131" t="s">
        <v>764</v>
      </c>
      <c r="G136" s="230"/>
      <c r="H136" s="253">
        <v>50730.15</v>
      </c>
      <c r="I136" s="254" t="s">
        <v>762</v>
      </c>
    </row>
    <row r="137" spans="1:9" x14ac:dyDescent="0.25">
      <c r="A137" s="204" t="s">
        <v>151</v>
      </c>
      <c r="B137" s="202" t="s">
        <v>766</v>
      </c>
      <c r="C137" s="228" t="s">
        <v>44</v>
      </c>
      <c r="D137" s="231">
        <v>44287</v>
      </c>
      <c r="E137" s="230">
        <v>392487.54</v>
      </c>
      <c r="F137" s="131" t="s">
        <v>764</v>
      </c>
      <c r="G137" s="234"/>
      <c r="H137" s="253">
        <v>392487.54</v>
      </c>
      <c r="I137" s="254" t="s">
        <v>749</v>
      </c>
    </row>
    <row r="138" spans="1:9" x14ac:dyDescent="0.25">
      <c r="A138" s="204" t="s">
        <v>151</v>
      </c>
      <c r="B138" s="202" t="s">
        <v>766</v>
      </c>
      <c r="C138" s="228" t="s">
        <v>156</v>
      </c>
      <c r="D138" s="231">
        <v>44348</v>
      </c>
      <c r="E138" s="230">
        <v>50730.15</v>
      </c>
      <c r="F138" s="131" t="s">
        <v>764</v>
      </c>
      <c r="G138" s="230"/>
      <c r="H138" s="253">
        <v>50730.15</v>
      </c>
      <c r="I138" s="254" t="s">
        <v>749</v>
      </c>
    </row>
    <row r="139" spans="1:9" x14ac:dyDescent="0.25">
      <c r="A139" s="204" t="s">
        <v>151</v>
      </c>
      <c r="B139" s="202" t="s">
        <v>766</v>
      </c>
      <c r="C139" s="228" t="s">
        <v>157</v>
      </c>
      <c r="D139" s="231">
        <v>44348</v>
      </c>
      <c r="E139" s="230">
        <v>216406.89</v>
      </c>
      <c r="F139" s="131" t="s">
        <v>764</v>
      </c>
      <c r="G139" s="230"/>
      <c r="H139" s="253">
        <v>216406.89</v>
      </c>
      <c r="I139" s="254" t="s">
        <v>749</v>
      </c>
    </row>
    <row r="140" spans="1:9" x14ac:dyDescent="0.25">
      <c r="A140" s="204" t="s">
        <v>151</v>
      </c>
      <c r="B140" s="202" t="s">
        <v>766</v>
      </c>
      <c r="C140" s="228" t="s">
        <v>158</v>
      </c>
      <c r="D140" s="231">
        <v>44348</v>
      </c>
      <c r="E140" s="230">
        <v>594977.88</v>
      </c>
      <c r="F140" s="131" t="s">
        <v>764</v>
      </c>
      <c r="G140" s="230"/>
      <c r="H140" s="253">
        <v>594977.88</v>
      </c>
      <c r="I140" s="254" t="s">
        <v>749</v>
      </c>
    </row>
    <row r="141" spans="1:9" x14ac:dyDescent="0.25">
      <c r="A141" s="204" t="s">
        <v>151</v>
      </c>
      <c r="B141" s="202" t="s">
        <v>766</v>
      </c>
      <c r="C141" s="228" t="s">
        <v>159</v>
      </c>
      <c r="D141" s="231">
        <v>44348</v>
      </c>
      <c r="E141" s="230">
        <v>116253.52</v>
      </c>
      <c r="F141" s="131" t="s">
        <v>764</v>
      </c>
      <c r="G141" s="230"/>
      <c r="H141" s="253">
        <v>116253.52</v>
      </c>
      <c r="I141" s="254" t="s">
        <v>749</v>
      </c>
    </row>
    <row r="142" spans="1:9" x14ac:dyDescent="0.25">
      <c r="A142" s="221" t="s">
        <v>161</v>
      </c>
      <c r="B142" s="202" t="s">
        <v>766</v>
      </c>
      <c r="C142" s="232" t="s">
        <v>160</v>
      </c>
      <c r="D142" s="229">
        <v>43535</v>
      </c>
      <c r="E142" s="212">
        <v>37907</v>
      </c>
      <c r="F142" s="131" t="s">
        <v>764</v>
      </c>
      <c r="G142" s="230"/>
      <c r="H142" s="253">
        <v>37907</v>
      </c>
      <c r="I142" s="254" t="s">
        <v>762</v>
      </c>
    </row>
    <row r="143" spans="1:9" x14ac:dyDescent="0.25">
      <c r="A143" s="221" t="s">
        <v>163</v>
      </c>
      <c r="B143" s="202" t="s">
        <v>766</v>
      </c>
      <c r="C143" s="228" t="s">
        <v>162</v>
      </c>
      <c r="D143" s="231">
        <v>43282</v>
      </c>
      <c r="E143" s="212">
        <v>14000</v>
      </c>
      <c r="F143" s="131" t="s">
        <v>764</v>
      </c>
      <c r="G143" s="230"/>
      <c r="H143" s="253">
        <v>14000</v>
      </c>
      <c r="I143" s="254" t="s">
        <v>762</v>
      </c>
    </row>
    <row r="144" spans="1:9" x14ac:dyDescent="0.25">
      <c r="A144" s="221" t="s">
        <v>165</v>
      </c>
      <c r="B144" s="202" t="s">
        <v>766</v>
      </c>
      <c r="C144" s="228" t="s">
        <v>164</v>
      </c>
      <c r="D144" s="231">
        <v>43983</v>
      </c>
      <c r="E144" s="230">
        <v>59375</v>
      </c>
      <c r="F144" s="131" t="s">
        <v>764</v>
      </c>
      <c r="G144" s="230"/>
      <c r="H144" s="253">
        <v>59375</v>
      </c>
      <c r="I144" s="254" t="s">
        <v>762</v>
      </c>
    </row>
    <row r="145" spans="1:9" x14ac:dyDescent="0.25">
      <c r="A145" s="221" t="s">
        <v>165</v>
      </c>
      <c r="B145" s="202" t="s">
        <v>766</v>
      </c>
      <c r="C145" s="228" t="s">
        <v>166</v>
      </c>
      <c r="D145" s="231">
        <v>43983</v>
      </c>
      <c r="E145" s="230">
        <v>28000</v>
      </c>
      <c r="F145" s="131" t="s">
        <v>764</v>
      </c>
      <c r="G145" s="212"/>
      <c r="H145" s="253">
        <v>28000</v>
      </c>
      <c r="I145" s="254" t="s">
        <v>762</v>
      </c>
    </row>
    <row r="146" spans="1:9" x14ac:dyDescent="0.25">
      <c r="A146" s="221" t="s">
        <v>165</v>
      </c>
      <c r="B146" s="202" t="s">
        <v>766</v>
      </c>
      <c r="C146" s="228" t="s">
        <v>167</v>
      </c>
      <c r="D146" s="231">
        <v>43983</v>
      </c>
      <c r="E146" s="230">
        <v>5888</v>
      </c>
      <c r="F146" s="131" t="s">
        <v>764</v>
      </c>
      <c r="G146" s="230"/>
      <c r="H146" s="253">
        <v>5888</v>
      </c>
      <c r="I146" s="254" t="s">
        <v>762</v>
      </c>
    </row>
    <row r="147" spans="1:9" x14ac:dyDescent="0.25">
      <c r="A147" s="221" t="s">
        <v>165</v>
      </c>
      <c r="B147" s="202" t="s">
        <v>766</v>
      </c>
      <c r="C147" s="228" t="s">
        <v>168</v>
      </c>
      <c r="D147" s="231">
        <v>43983</v>
      </c>
      <c r="E147" s="230">
        <v>20875</v>
      </c>
      <c r="F147" s="131" t="s">
        <v>764</v>
      </c>
      <c r="G147" s="230"/>
      <c r="H147" s="253">
        <v>20875</v>
      </c>
      <c r="I147" s="254" t="s">
        <v>762</v>
      </c>
    </row>
    <row r="148" spans="1:9" x14ac:dyDescent="0.25">
      <c r="A148" s="221" t="s">
        <v>165</v>
      </c>
      <c r="B148" s="202" t="s">
        <v>766</v>
      </c>
      <c r="C148" s="228" t="s">
        <v>169</v>
      </c>
      <c r="D148" s="231">
        <v>44119</v>
      </c>
      <c r="E148" s="230">
        <v>1091421</v>
      </c>
      <c r="F148" s="131" t="s">
        <v>764</v>
      </c>
      <c r="G148" s="230"/>
      <c r="H148" s="253">
        <v>1091421</v>
      </c>
      <c r="I148" s="254" t="s">
        <v>762</v>
      </c>
    </row>
    <row r="149" spans="1:9" x14ac:dyDescent="0.25">
      <c r="A149" s="221" t="s">
        <v>165</v>
      </c>
      <c r="B149" s="202" t="s">
        <v>766</v>
      </c>
      <c r="C149" s="228" t="s">
        <v>170</v>
      </c>
      <c r="D149" s="231">
        <v>44348</v>
      </c>
      <c r="E149" s="230">
        <v>58316</v>
      </c>
      <c r="F149" s="131" t="s">
        <v>764</v>
      </c>
      <c r="G149" s="230"/>
      <c r="H149" s="253">
        <v>58316</v>
      </c>
      <c r="I149" s="254" t="s">
        <v>749</v>
      </c>
    </row>
    <row r="150" spans="1:9" x14ac:dyDescent="0.25">
      <c r="A150" s="221" t="s">
        <v>165</v>
      </c>
      <c r="B150" s="202" t="s">
        <v>766</v>
      </c>
      <c r="C150" s="228" t="s">
        <v>171</v>
      </c>
      <c r="D150" s="231">
        <v>44348</v>
      </c>
      <c r="E150" s="230">
        <v>9031</v>
      </c>
      <c r="F150" s="131" t="s">
        <v>764</v>
      </c>
      <c r="G150" s="230"/>
      <c r="H150" s="253">
        <v>9031</v>
      </c>
      <c r="I150" s="254" t="s">
        <v>749</v>
      </c>
    </row>
    <row r="151" spans="1:9" x14ac:dyDescent="0.25">
      <c r="A151" s="221" t="s">
        <v>165</v>
      </c>
      <c r="B151" s="202" t="s">
        <v>766</v>
      </c>
      <c r="C151" s="228" t="s">
        <v>172</v>
      </c>
      <c r="D151" s="231">
        <v>44348</v>
      </c>
      <c r="E151" s="230">
        <v>11675</v>
      </c>
      <c r="F151" s="131" t="s">
        <v>764</v>
      </c>
      <c r="G151" s="230"/>
      <c r="H151" s="253">
        <v>11675</v>
      </c>
      <c r="I151" s="254" t="s">
        <v>749</v>
      </c>
    </row>
    <row r="152" spans="1:9" x14ac:dyDescent="0.25">
      <c r="A152" s="221" t="s">
        <v>165</v>
      </c>
      <c r="B152" s="202" t="s">
        <v>766</v>
      </c>
      <c r="C152" s="228" t="s">
        <v>173</v>
      </c>
      <c r="D152" s="231">
        <v>44348</v>
      </c>
      <c r="E152" s="230">
        <v>9416</v>
      </c>
      <c r="F152" s="131" t="s">
        <v>764</v>
      </c>
      <c r="G152" s="212"/>
      <c r="H152" s="253">
        <v>9416</v>
      </c>
      <c r="I152" s="254" t="s">
        <v>749</v>
      </c>
    </row>
    <row r="153" spans="1:9" x14ac:dyDescent="0.25">
      <c r="A153" s="221" t="s">
        <v>165</v>
      </c>
      <c r="B153" s="202" t="s">
        <v>766</v>
      </c>
      <c r="C153" s="228" t="s">
        <v>174</v>
      </c>
      <c r="D153" s="231">
        <v>44348</v>
      </c>
      <c r="E153" s="230">
        <v>1314896</v>
      </c>
      <c r="F153" s="131" t="s">
        <v>764</v>
      </c>
      <c r="G153" s="212"/>
      <c r="H153" s="253">
        <v>1314896</v>
      </c>
      <c r="I153" s="254" t="s">
        <v>749</v>
      </c>
    </row>
    <row r="154" spans="1:9" x14ac:dyDescent="0.25">
      <c r="A154" s="221" t="s">
        <v>165</v>
      </c>
      <c r="B154" s="202" t="s">
        <v>766</v>
      </c>
      <c r="C154" s="228" t="s">
        <v>175</v>
      </c>
      <c r="D154" s="231">
        <v>44348</v>
      </c>
      <c r="E154" s="230">
        <v>47166</v>
      </c>
      <c r="F154" s="131" t="s">
        <v>764</v>
      </c>
      <c r="G154" s="212"/>
      <c r="H154" s="253">
        <v>47166</v>
      </c>
      <c r="I154" s="254" t="s">
        <v>749</v>
      </c>
    </row>
    <row r="155" spans="1:9" x14ac:dyDescent="0.25">
      <c r="A155" s="221" t="s">
        <v>165</v>
      </c>
      <c r="B155" s="202" t="s">
        <v>766</v>
      </c>
      <c r="C155" s="228" t="s">
        <v>650</v>
      </c>
      <c r="D155" s="231">
        <v>44378</v>
      </c>
      <c r="E155" s="230">
        <v>194769</v>
      </c>
      <c r="F155" s="131" t="s">
        <v>764</v>
      </c>
      <c r="G155" s="230"/>
      <c r="H155" s="253">
        <v>194769</v>
      </c>
      <c r="I155" s="254" t="s">
        <v>749</v>
      </c>
    </row>
    <row r="156" spans="1:9" x14ac:dyDescent="0.25">
      <c r="A156" s="221" t="s">
        <v>165</v>
      </c>
      <c r="B156" s="202" t="s">
        <v>766</v>
      </c>
      <c r="C156" s="228" t="s">
        <v>651</v>
      </c>
      <c r="D156" s="231">
        <v>44378</v>
      </c>
      <c r="E156" s="230">
        <v>212812</v>
      </c>
      <c r="F156" s="131" t="s">
        <v>764</v>
      </c>
      <c r="G156" s="230"/>
      <c r="H156" s="253">
        <v>212812</v>
      </c>
      <c r="I156" s="254" t="s">
        <v>749</v>
      </c>
    </row>
    <row r="157" spans="1:9" x14ac:dyDescent="0.25">
      <c r="A157" s="221" t="s">
        <v>165</v>
      </c>
      <c r="B157" s="202" t="s">
        <v>766</v>
      </c>
      <c r="C157" s="228" t="s">
        <v>652</v>
      </c>
      <c r="D157" s="231">
        <v>44378</v>
      </c>
      <c r="E157" s="230">
        <v>259213</v>
      </c>
      <c r="F157" s="131" t="s">
        <v>764</v>
      </c>
      <c r="G157" s="230"/>
      <c r="H157" s="253">
        <v>259213</v>
      </c>
      <c r="I157" s="254" t="s">
        <v>749</v>
      </c>
    </row>
    <row r="158" spans="1:9" x14ac:dyDescent="0.25">
      <c r="A158" s="221" t="s">
        <v>165</v>
      </c>
      <c r="B158" s="202" t="s">
        <v>766</v>
      </c>
      <c r="C158" s="228" t="s">
        <v>653</v>
      </c>
      <c r="D158" s="231">
        <v>44378</v>
      </c>
      <c r="E158" s="230">
        <v>290151</v>
      </c>
      <c r="F158" s="131" t="s">
        <v>764</v>
      </c>
      <c r="G158" s="230"/>
      <c r="H158" s="253">
        <v>290151</v>
      </c>
      <c r="I158" s="254" t="s">
        <v>749</v>
      </c>
    </row>
    <row r="159" spans="1:9" x14ac:dyDescent="0.25">
      <c r="A159" s="221" t="s">
        <v>165</v>
      </c>
      <c r="B159" s="202" t="s">
        <v>766</v>
      </c>
      <c r="C159" s="228" t="s">
        <v>654</v>
      </c>
      <c r="D159" s="231">
        <v>44378</v>
      </c>
      <c r="E159" s="230">
        <v>75240</v>
      </c>
      <c r="F159" s="131" t="s">
        <v>764</v>
      </c>
      <c r="G159" s="230"/>
      <c r="H159" s="253">
        <v>75240</v>
      </c>
      <c r="I159" s="254" t="s">
        <v>749</v>
      </c>
    </row>
    <row r="160" spans="1:9" x14ac:dyDescent="0.25">
      <c r="A160" s="221" t="s">
        <v>165</v>
      </c>
      <c r="B160" s="202" t="s">
        <v>766</v>
      </c>
      <c r="C160" s="228" t="s">
        <v>655</v>
      </c>
      <c r="D160" s="231">
        <v>44378</v>
      </c>
      <c r="E160" s="230">
        <v>178954</v>
      </c>
      <c r="F160" s="131" t="s">
        <v>764</v>
      </c>
      <c r="G160" s="230"/>
      <c r="H160" s="253">
        <v>178954</v>
      </c>
      <c r="I160" s="254" t="s">
        <v>749</v>
      </c>
    </row>
    <row r="161" spans="1:9" x14ac:dyDescent="0.25">
      <c r="A161" s="235" t="s">
        <v>177</v>
      </c>
      <c r="B161" s="202" t="s">
        <v>766</v>
      </c>
      <c r="C161" s="228" t="s">
        <v>176</v>
      </c>
      <c r="D161" s="231">
        <v>43983</v>
      </c>
      <c r="E161" s="230">
        <v>9915</v>
      </c>
      <c r="F161" s="131" t="s">
        <v>764</v>
      </c>
      <c r="G161" s="230"/>
      <c r="H161" s="253">
        <v>9915</v>
      </c>
      <c r="I161" s="254" t="s">
        <v>762</v>
      </c>
    </row>
    <row r="162" spans="1:9" x14ac:dyDescent="0.25">
      <c r="A162" s="235" t="s">
        <v>177</v>
      </c>
      <c r="B162" s="202" t="s">
        <v>766</v>
      </c>
      <c r="C162" s="228" t="s">
        <v>178</v>
      </c>
      <c r="D162" s="231">
        <v>43983</v>
      </c>
      <c r="E162" s="230">
        <v>9400</v>
      </c>
      <c r="F162" s="131" t="s">
        <v>764</v>
      </c>
      <c r="G162" s="230"/>
      <c r="H162" s="253">
        <v>9400</v>
      </c>
      <c r="I162" s="254" t="s">
        <v>762</v>
      </c>
    </row>
    <row r="163" spans="1:9" x14ac:dyDescent="0.25">
      <c r="A163" s="235" t="s">
        <v>826</v>
      </c>
      <c r="B163" s="202" t="s">
        <v>766</v>
      </c>
      <c r="C163" s="223" t="s">
        <v>179</v>
      </c>
      <c r="D163" s="231">
        <v>44197</v>
      </c>
      <c r="E163" s="230">
        <v>1767356.99</v>
      </c>
      <c r="F163" s="131" t="s">
        <v>764</v>
      </c>
      <c r="G163" s="230"/>
      <c r="H163" s="253">
        <v>1767356.99</v>
      </c>
      <c r="I163" s="254" t="s">
        <v>749</v>
      </c>
    </row>
    <row r="164" spans="1:9" x14ac:dyDescent="0.25">
      <c r="A164" s="235" t="s">
        <v>177</v>
      </c>
      <c r="B164" s="202" t="s">
        <v>766</v>
      </c>
      <c r="C164" s="223" t="s">
        <v>180</v>
      </c>
      <c r="D164" s="231">
        <v>44348</v>
      </c>
      <c r="E164" s="230">
        <v>67880.160000000003</v>
      </c>
      <c r="F164" s="131" t="s">
        <v>764</v>
      </c>
      <c r="G164" s="230"/>
      <c r="H164" s="253">
        <v>67880.160000000003</v>
      </c>
      <c r="I164" s="254" t="s">
        <v>749</v>
      </c>
    </row>
    <row r="165" spans="1:9" x14ac:dyDescent="0.25">
      <c r="A165" s="235" t="s">
        <v>177</v>
      </c>
      <c r="B165" s="202" t="s">
        <v>766</v>
      </c>
      <c r="C165" s="223" t="s">
        <v>181</v>
      </c>
      <c r="D165" s="231">
        <v>44348</v>
      </c>
      <c r="E165" s="230">
        <v>3538465.46</v>
      </c>
      <c r="F165" s="131" t="s">
        <v>764</v>
      </c>
      <c r="G165" s="230"/>
      <c r="H165" s="253">
        <v>3538465.46</v>
      </c>
      <c r="I165" s="254" t="s">
        <v>749</v>
      </c>
    </row>
    <row r="166" spans="1:9" x14ac:dyDescent="0.25">
      <c r="A166" s="235" t="s">
        <v>177</v>
      </c>
      <c r="B166" s="202" t="s">
        <v>766</v>
      </c>
      <c r="C166" s="223" t="s">
        <v>182</v>
      </c>
      <c r="D166" s="231">
        <v>44348</v>
      </c>
      <c r="E166" s="230">
        <v>1034986.29</v>
      </c>
      <c r="F166" s="131" t="s">
        <v>764</v>
      </c>
      <c r="G166" s="230"/>
      <c r="H166" s="253">
        <v>1034986.29</v>
      </c>
      <c r="I166" s="254" t="s">
        <v>749</v>
      </c>
    </row>
    <row r="167" spans="1:9" x14ac:dyDescent="0.25">
      <c r="A167" s="221" t="s">
        <v>183</v>
      </c>
      <c r="B167" s="202" t="s">
        <v>766</v>
      </c>
      <c r="C167" s="228">
        <v>12456</v>
      </c>
      <c r="D167" s="231">
        <v>43133</v>
      </c>
      <c r="E167" s="212">
        <v>41750</v>
      </c>
      <c r="F167" s="131" t="s">
        <v>764</v>
      </c>
      <c r="G167" s="230"/>
      <c r="H167" s="253">
        <v>41750</v>
      </c>
      <c r="I167" s="254" t="s">
        <v>762</v>
      </c>
    </row>
    <row r="168" spans="1:9" x14ac:dyDescent="0.25">
      <c r="A168" s="221" t="s">
        <v>183</v>
      </c>
      <c r="B168" s="202" t="s">
        <v>766</v>
      </c>
      <c r="C168" s="232" t="s">
        <v>184</v>
      </c>
      <c r="D168" s="229">
        <v>43983</v>
      </c>
      <c r="E168" s="207">
        <v>56500</v>
      </c>
      <c r="F168" s="131" t="s">
        <v>764</v>
      </c>
      <c r="G168" s="230"/>
      <c r="H168" s="253">
        <v>56500</v>
      </c>
      <c r="I168" s="254" t="s">
        <v>762</v>
      </c>
    </row>
    <row r="169" spans="1:9" x14ac:dyDescent="0.25">
      <c r="A169" s="221" t="s">
        <v>183</v>
      </c>
      <c r="B169" s="202" t="s">
        <v>766</v>
      </c>
      <c r="C169" s="232" t="s">
        <v>51</v>
      </c>
      <c r="D169" s="229">
        <v>44348</v>
      </c>
      <c r="E169" s="207">
        <v>41000</v>
      </c>
      <c r="F169" s="131" t="s">
        <v>764</v>
      </c>
      <c r="G169" s="230"/>
      <c r="H169" s="253">
        <v>41000</v>
      </c>
      <c r="I169" s="254" t="s">
        <v>749</v>
      </c>
    </row>
    <row r="170" spans="1:9" x14ac:dyDescent="0.25">
      <c r="A170" s="221" t="s">
        <v>183</v>
      </c>
      <c r="B170" s="202" t="s">
        <v>766</v>
      </c>
      <c r="C170" s="232" t="s">
        <v>185</v>
      </c>
      <c r="D170" s="229">
        <v>44348</v>
      </c>
      <c r="E170" s="207">
        <v>1239886.82</v>
      </c>
      <c r="F170" s="131" t="s">
        <v>764</v>
      </c>
      <c r="G170" s="230"/>
      <c r="H170" s="253">
        <v>1239886.82</v>
      </c>
      <c r="I170" s="254" t="s">
        <v>749</v>
      </c>
    </row>
    <row r="171" spans="1:9" x14ac:dyDescent="0.25">
      <c r="A171" s="221" t="s">
        <v>187</v>
      </c>
      <c r="B171" s="202" t="s">
        <v>766</v>
      </c>
      <c r="C171" s="228" t="s">
        <v>186</v>
      </c>
      <c r="D171" s="231">
        <v>43983</v>
      </c>
      <c r="E171" s="230">
        <v>34200</v>
      </c>
      <c r="F171" s="131" t="s">
        <v>764</v>
      </c>
      <c r="G171" s="230"/>
      <c r="H171" s="253">
        <v>34200</v>
      </c>
      <c r="I171" s="254" t="s">
        <v>762</v>
      </c>
    </row>
    <row r="172" spans="1:9" x14ac:dyDescent="0.25">
      <c r="A172" s="221" t="s">
        <v>187</v>
      </c>
      <c r="B172" s="202" t="s">
        <v>766</v>
      </c>
      <c r="C172" s="228" t="s">
        <v>188</v>
      </c>
      <c r="D172" s="231">
        <v>43983</v>
      </c>
      <c r="E172" s="230">
        <v>17150</v>
      </c>
      <c r="F172" s="131" t="s">
        <v>764</v>
      </c>
      <c r="G172" s="230"/>
      <c r="H172" s="253">
        <v>17150</v>
      </c>
      <c r="I172" s="254" t="s">
        <v>762</v>
      </c>
    </row>
    <row r="173" spans="1:9" x14ac:dyDescent="0.25">
      <c r="A173" s="221" t="s">
        <v>187</v>
      </c>
      <c r="B173" s="202" t="s">
        <v>766</v>
      </c>
      <c r="C173" s="228" t="s">
        <v>189</v>
      </c>
      <c r="D173" s="231">
        <v>43983</v>
      </c>
      <c r="E173" s="230">
        <v>17150</v>
      </c>
      <c r="F173" s="131" t="s">
        <v>764</v>
      </c>
      <c r="G173" s="212"/>
      <c r="H173" s="253">
        <v>17150</v>
      </c>
      <c r="I173" s="254" t="s">
        <v>762</v>
      </c>
    </row>
    <row r="174" spans="1:9" x14ac:dyDescent="0.25">
      <c r="A174" s="221" t="s">
        <v>187</v>
      </c>
      <c r="B174" s="202" t="s">
        <v>766</v>
      </c>
      <c r="C174" s="228" t="s">
        <v>190</v>
      </c>
      <c r="D174" s="231">
        <v>43983</v>
      </c>
      <c r="E174" s="230">
        <v>17150</v>
      </c>
      <c r="F174" s="131" t="s">
        <v>764</v>
      </c>
      <c r="G174" s="212"/>
      <c r="H174" s="253">
        <v>17150</v>
      </c>
      <c r="I174" s="254" t="s">
        <v>762</v>
      </c>
    </row>
    <row r="175" spans="1:9" x14ac:dyDescent="0.25">
      <c r="A175" s="221" t="s">
        <v>187</v>
      </c>
      <c r="B175" s="202" t="s">
        <v>766</v>
      </c>
      <c r="C175" s="228" t="s">
        <v>191</v>
      </c>
      <c r="D175" s="231">
        <v>43983</v>
      </c>
      <c r="E175" s="230">
        <v>51000</v>
      </c>
      <c r="F175" s="131" t="s">
        <v>764</v>
      </c>
      <c r="G175" s="230"/>
      <c r="H175" s="253">
        <v>51000</v>
      </c>
      <c r="I175" s="254" t="s">
        <v>762</v>
      </c>
    </row>
    <row r="176" spans="1:9" x14ac:dyDescent="0.25">
      <c r="A176" s="221" t="s">
        <v>187</v>
      </c>
      <c r="B176" s="202" t="s">
        <v>766</v>
      </c>
      <c r="C176" s="228" t="s">
        <v>192</v>
      </c>
      <c r="D176" s="231">
        <v>43983</v>
      </c>
      <c r="E176" s="230">
        <v>16000</v>
      </c>
      <c r="F176" s="131" t="s">
        <v>764</v>
      </c>
      <c r="G176" s="230"/>
      <c r="H176" s="253">
        <v>16000</v>
      </c>
      <c r="I176" s="254" t="s">
        <v>762</v>
      </c>
    </row>
    <row r="177" spans="1:9" x14ac:dyDescent="0.25">
      <c r="A177" s="221" t="s">
        <v>187</v>
      </c>
      <c r="B177" s="202" t="s">
        <v>766</v>
      </c>
      <c r="C177" s="228" t="s">
        <v>193</v>
      </c>
      <c r="D177" s="231">
        <v>43983</v>
      </c>
      <c r="E177" s="230">
        <v>16000</v>
      </c>
      <c r="F177" s="131" t="s">
        <v>764</v>
      </c>
      <c r="G177" s="230"/>
      <c r="H177" s="253">
        <v>16000</v>
      </c>
      <c r="I177" s="254" t="s">
        <v>762</v>
      </c>
    </row>
    <row r="178" spans="1:9" x14ac:dyDescent="0.25">
      <c r="A178" s="221" t="s">
        <v>187</v>
      </c>
      <c r="B178" s="202" t="s">
        <v>766</v>
      </c>
      <c r="C178" s="228" t="s">
        <v>194</v>
      </c>
      <c r="D178" s="231">
        <v>43983</v>
      </c>
      <c r="E178" s="230">
        <v>82643.33</v>
      </c>
      <c r="F178" s="131" t="s">
        <v>764</v>
      </c>
      <c r="G178" s="230"/>
      <c r="H178" s="253">
        <v>82643.33</v>
      </c>
      <c r="I178" s="254" t="s">
        <v>762</v>
      </c>
    </row>
    <row r="179" spans="1:9" x14ac:dyDescent="0.25">
      <c r="A179" s="221" t="s">
        <v>187</v>
      </c>
      <c r="B179" s="202" t="s">
        <v>766</v>
      </c>
      <c r="C179" s="228" t="s">
        <v>195</v>
      </c>
      <c r="D179" s="231">
        <v>44317</v>
      </c>
      <c r="E179" s="230">
        <v>186368.67</v>
      </c>
      <c r="F179" s="131" t="s">
        <v>764</v>
      </c>
      <c r="G179" s="230"/>
      <c r="H179" s="253">
        <v>186368.67</v>
      </c>
      <c r="I179" s="254" t="s">
        <v>749</v>
      </c>
    </row>
    <row r="180" spans="1:9" x14ac:dyDescent="0.25">
      <c r="A180" s="221" t="s">
        <v>187</v>
      </c>
      <c r="B180" s="202" t="s">
        <v>766</v>
      </c>
      <c r="C180" s="228" t="s">
        <v>196</v>
      </c>
      <c r="D180" s="231">
        <v>44317</v>
      </c>
      <c r="E180" s="230">
        <v>600370.11</v>
      </c>
      <c r="F180" s="131" t="s">
        <v>764</v>
      </c>
      <c r="G180" s="230"/>
      <c r="H180" s="253">
        <v>600370.11</v>
      </c>
      <c r="I180" s="254" t="s">
        <v>749</v>
      </c>
    </row>
    <row r="181" spans="1:9" x14ac:dyDescent="0.25">
      <c r="A181" s="221" t="s">
        <v>187</v>
      </c>
      <c r="B181" s="202" t="s">
        <v>766</v>
      </c>
      <c r="C181" s="228" t="s">
        <v>197</v>
      </c>
      <c r="D181" s="231">
        <v>44317</v>
      </c>
      <c r="E181" s="230">
        <v>81691.67</v>
      </c>
      <c r="F181" s="131" t="s">
        <v>764</v>
      </c>
      <c r="G181" s="230"/>
      <c r="H181" s="253">
        <v>81691.67</v>
      </c>
      <c r="I181" s="254" t="s">
        <v>749</v>
      </c>
    </row>
    <row r="182" spans="1:9" x14ac:dyDescent="0.25">
      <c r="A182" s="221" t="s">
        <v>187</v>
      </c>
      <c r="B182" s="202" t="s">
        <v>766</v>
      </c>
      <c r="C182" s="228" t="s">
        <v>198</v>
      </c>
      <c r="D182" s="231">
        <v>44317</v>
      </c>
      <c r="E182" s="230">
        <v>88508.34</v>
      </c>
      <c r="F182" s="131" t="s">
        <v>764</v>
      </c>
      <c r="G182" s="230"/>
      <c r="H182" s="253">
        <v>88508.34</v>
      </c>
      <c r="I182" s="254" t="s">
        <v>749</v>
      </c>
    </row>
    <row r="183" spans="1:9" x14ac:dyDescent="0.25">
      <c r="A183" s="235" t="s">
        <v>200</v>
      </c>
      <c r="B183" s="202" t="s">
        <v>766</v>
      </c>
      <c r="C183" s="232" t="s">
        <v>199</v>
      </c>
      <c r="D183" s="229">
        <v>43305</v>
      </c>
      <c r="E183" s="212">
        <v>184500</v>
      </c>
      <c r="F183" s="131" t="s">
        <v>764</v>
      </c>
      <c r="G183" s="230"/>
      <c r="H183" s="253">
        <v>184500</v>
      </c>
      <c r="I183" s="254" t="s">
        <v>762</v>
      </c>
    </row>
    <row r="184" spans="1:9" x14ac:dyDescent="0.25">
      <c r="A184" s="235" t="s">
        <v>202</v>
      </c>
      <c r="B184" s="202" t="s">
        <v>766</v>
      </c>
      <c r="C184" s="228" t="s">
        <v>201</v>
      </c>
      <c r="D184" s="229">
        <v>44348</v>
      </c>
      <c r="E184" s="212">
        <v>172473.56</v>
      </c>
      <c r="F184" s="131" t="s">
        <v>764</v>
      </c>
      <c r="G184" s="230">
        <v>13600</v>
      </c>
      <c r="H184" s="253">
        <v>158873.56</v>
      </c>
      <c r="I184" s="254" t="s">
        <v>749</v>
      </c>
    </row>
    <row r="185" spans="1:9" x14ac:dyDescent="0.25">
      <c r="A185" s="235" t="s">
        <v>204</v>
      </c>
      <c r="B185" s="202" t="s">
        <v>766</v>
      </c>
      <c r="C185" s="228" t="s">
        <v>203</v>
      </c>
      <c r="D185" s="229">
        <v>44348</v>
      </c>
      <c r="E185" s="212">
        <v>179368.11</v>
      </c>
      <c r="F185" s="131" t="s">
        <v>764</v>
      </c>
      <c r="G185" s="212"/>
      <c r="H185" s="253">
        <v>179368.11</v>
      </c>
      <c r="I185" s="254" t="s">
        <v>749</v>
      </c>
    </row>
    <row r="186" spans="1:9" x14ac:dyDescent="0.25">
      <c r="A186" s="221" t="s">
        <v>206</v>
      </c>
      <c r="B186" s="202" t="s">
        <v>766</v>
      </c>
      <c r="C186" s="228" t="s">
        <v>207</v>
      </c>
      <c r="D186" s="231">
        <v>43983</v>
      </c>
      <c r="E186" s="230">
        <v>49000</v>
      </c>
      <c r="F186" s="131" t="s">
        <v>764</v>
      </c>
      <c r="G186" s="207"/>
      <c r="H186" s="253">
        <v>49000</v>
      </c>
      <c r="I186" s="254" t="s">
        <v>762</v>
      </c>
    </row>
    <row r="187" spans="1:9" x14ac:dyDescent="0.25">
      <c r="A187" s="221" t="s">
        <v>206</v>
      </c>
      <c r="B187" s="202" t="s">
        <v>766</v>
      </c>
      <c r="C187" s="228" t="s">
        <v>208</v>
      </c>
      <c r="D187" s="231">
        <v>43983</v>
      </c>
      <c r="E187" s="230">
        <v>60000</v>
      </c>
      <c r="F187" s="131" t="s">
        <v>764</v>
      </c>
      <c r="G187" s="207"/>
      <c r="H187" s="253">
        <v>60000</v>
      </c>
      <c r="I187" s="254" t="s">
        <v>762</v>
      </c>
    </row>
    <row r="188" spans="1:9" x14ac:dyDescent="0.25">
      <c r="A188" s="221" t="s">
        <v>206</v>
      </c>
      <c r="B188" s="202" t="s">
        <v>766</v>
      </c>
      <c r="C188" s="228" t="s">
        <v>209</v>
      </c>
      <c r="D188" s="231">
        <v>44105</v>
      </c>
      <c r="E188" s="230">
        <v>8000</v>
      </c>
      <c r="F188" s="131" t="s">
        <v>764</v>
      </c>
      <c r="G188" s="207"/>
      <c r="H188" s="253">
        <v>8000</v>
      </c>
      <c r="I188" s="254" t="s">
        <v>762</v>
      </c>
    </row>
    <row r="189" spans="1:9" x14ac:dyDescent="0.25">
      <c r="A189" s="221" t="s">
        <v>206</v>
      </c>
      <c r="B189" s="202" t="s">
        <v>766</v>
      </c>
      <c r="C189" s="228" t="s">
        <v>210</v>
      </c>
      <c r="D189" s="231">
        <v>44002</v>
      </c>
      <c r="E189" s="230">
        <v>478949.32</v>
      </c>
      <c r="F189" s="131" t="s">
        <v>764</v>
      </c>
      <c r="G189" s="212"/>
      <c r="H189" s="253">
        <v>478949.32</v>
      </c>
      <c r="I189" s="254" t="s">
        <v>762</v>
      </c>
    </row>
    <row r="190" spans="1:9" x14ac:dyDescent="0.25">
      <c r="A190" s="221" t="s">
        <v>206</v>
      </c>
      <c r="B190" s="202" t="s">
        <v>766</v>
      </c>
      <c r="C190" s="228" t="s">
        <v>211</v>
      </c>
      <c r="D190" s="231">
        <v>44002</v>
      </c>
      <c r="E190" s="230">
        <v>440553.49</v>
      </c>
      <c r="F190" s="131" t="s">
        <v>764</v>
      </c>
      <c r="G190" s="230"/>
      <c r="H190" s="253">
        <v>440553.49</v>
      </c>
      <c r="I190" s="254" t="s">
        <v>762</v>
      </c>
    </row>
    <row r="191" spans="1:9" x14ac:dyDescent="0.25">
      <c r="A191" s="221" t="s">
        <v>206</v>
      </c>
      <c r="B191" s="202" t="s">
        <v>766</v>
      </c>
      <c r="C191" s="228" t="s">
        <v>212</v>
      </c>
      <c r="D191" s="231">
        <v>44348</v>
      </c>
      <c r="E191" s="230">
        <v>590598.46</v>
      </c>
      <c r="F191" s="131" t="s">
        <v>764</v>
      </c>
      <c r="G191" s="230"/>
      <c r="H191" s="253">
        <v>590598.46</v>
      </c>
      <c r="I191" s="254" t="s">
        <v>749</v>
      </c>
    </row>
    <row r="192" spans="1:9" x14ac:dyDescent="0.25">
      <c r="A192" s="221" t="s">
        <v>206</v>
      </c>
      <c r="B192" s="202" t="s">
        <v>766</v>
      </c>
      <c r="C192" s="228" t="s">
        <v>213</v>
      </c>
      <c r="D192" s="231">
        <v>44348</v>
      </c>
      <c r="E192" s="230">
        <v>518593.9</v>
      </c>
      <c r="F192" s="131" t="s">
        <v>764</v>
      </c>
      <c r="G192" s="230"/>
      <c r="H192" s="253">
        <v>518593.9</v>
      </c>
      <c r="I192" s="254" t="s">
        <v>749</v>
      </c>
    </row>
    <row r="193" spans="1:9" x14ac:dyDescent="0.25">
      <c r="A193" s="204" t="s">
        <v>215</v>
      </c>
      <c r="B193" s="202" t="s">
        <v>766</v>
      </c>
      <c r="C193" s="232" t="s">
        <v>214</v>
      </c>
      <c r="D193" s="229">
        <v>43862</v>
      </c>
      <c r="E193" s="230">
        <v>218500</v>
      </c>
      <c r="F193" s="131" t="s">
        <v>764</v>
      </c>
      <c r="G193" s="230">
        <v>218500</v>
      </c>
      <c r="H193" s="253">
        <v>0</v>
      </c>
      <c r="I193" s="254" t="s">
        <v>978</v>
      </c>
    </row>
    <row r="194" spans="1:9" x14ac:dyDescent="0.25">
      <c r="A194" s="204" t="s">
        <v>217</v>
      </c>
      <c r="B194" s="202" t="s">
        <v>766</v>
      </c>
      <c r="C194" s="232" t="s">
        <v>216</v>
      </c>
      <c r="D194" s="229">
        <v>43862</v>
      </c>
      <c r="E194" s="230">
        <v>218500</v>
      </c>
      <c r="F194" s="131" t="s">
        <v>764</v>
      </c>
      <c r="G194" s="230"/>
      <c r="H194" s="253">
        <v>218500</v>
      </c>
      <c r="I194" s="254" t="s">
        <v>762</v>
      </c>
    </row>
    <row r="195" spans="1:9" x14ac:dyDescent="0.25">
      <c r="A195" s="204" t="s">
        <v>218</v>
      </c>
      <c r="B195" s="202" t="s">
        <v>766</v>
      </c>
      <c r="C195" s="228" t="s">
        <v>49</v>
      </c>
      <c r="D195" s="231">
        <v>43983</v>
      </c>
      <c r="E195" s="230">
        <v>263333.33</v>
      </c>
      <c r="F195" s="131" t="s">
        <v>764</v>
      </c>
      <c r="G195" s="230"/>
      <c r="H195" s="253">
        <v>263333.33</v>
      </c>
      <c r="I195" s="254" t="s">
        <v>762</v>
      </c>
    </row>
    <row r="196" spans="1:9" x14ac:dyDescent="0.25">
      <c r="A196" s="204" t="s">
        <v>218</v>
      </c>
      <c r="B196" s="202" t="s">
        <v>766</v>
      </c>
      <c r="C196" s="228" t="s">
        <v>219</v>
      </c>
      <c r="D196" s="231">
        <v>43983</v>
      </c>
      <c r="E196" s="230">
        <v>82500</v>
      </c>
      <c r="F196" s="131" t="s">
        <v>764</v>
      </c>
      <c r="G196" s="230"/>
      <c r="H196" s="253">
        <v>82500</v>
      </c>
      <c r="I196" s="254" t="s">
        <v>762</v>
      </c>
    </row>
    <row r="197" spans="1:9" x14ac:dyDescent="0.25">
      <c r="A197" s="204" t="s">
        <v>218</v>
      </c>
      <c r="B197" s="202" t="s">
        <v>766</v>
      </c>
      <c r="C197" s="228" t="s">
        <v>220</v>
      </c>
      <c r="D197" s="231">
        <v>43983</v>
      </c>
      <c r="E197" s="230">
        <v>303150</v>
      </c>
      <c r="F197" s="131" t="s">
        <v>764</v>
      </c>
      <c r="G197" s="230"/>
      <c r="H197" s="253">
        <v>303150</v>
      </c>
      <c r="I197" s="254" t="s">
        <v>762</v>
      </c>
    </row>
    <row r="198" spans="1:9" x14ac:dyDescent="0.25">
      <c r="A198" s="204" t="s">
        <v>218</v>
      </c>
      <c r="B198" s="202" t="s">
        <v>766</v>
      </c>
      <c r="C198" s="228" t="s">
        <v>221</v>
      </c>
      <c r="D198" s="231">
        <v>43983</v>
      </c>
      <c r="E198" s="230">
        <v>30500</v>
      </c>
      <c r="F198" s="131" t="s">
        <v>764</v>
      </c>
      <c r="G198" s="230"/>
      <c r="H198" s="253">
        <v>30500</v>
      </c>
      <c r="I198" s="254" t="s">
        <v>762</v>
      </c>
    </row>
    <row r="199" spans="1:9" x14ac:dyDescent="0.25">
      <c r="A199" s="204" t="s">
        <v>218</v>
      </c>
      <c r="B199" s="202" t="s">
        <v>766</v>
      </c>
      <c r="C199" s="228" t="s">
        <v>222</v>
      </c>
      <c r="D199" s="231">
        <v>43983</v>
      </c>
      <c r="E199" s="230">
        <v>727583.33</v>
      </c>
      <c r="F199" s="131" t="s">
        <v>764</v>
      </c>
      <c r="G199" s="230"/>
      <c r="H199" s="253">
        <v>727583.33</v>
      </c>
      <c r="I199" s="254" t="s">
        <v>762</v>
      </c>
    </row>
    <row r="200" spans="1:9" x14ac:dyDescent="0.25">
      <c r="A200" s="204" t="s">
        <v>215</v>
      </c>
      <c r="B200" s="202" t="s">
        <v>766</v>
      </c>
      <c r="C200" s="228" t="s">
        <v>172</v>
      </c>
      <c r="D200" s="231">
        <v>43983</v>
      </c>
      <c r="E200" s="230">
        <v>218500</v>
      </c>
      <c r="F200" s="131" t="s">
        <v>764</v>
      </c>
      <c r="G200" s="230"/>
      <c r="H200" s="253">
        <v>218500</v>
      </c>
      <c r="I200" s="254" t="s">
        <v>762</v>
      </c>
    </row>
    <row r="201" spans="1:9" x14ac:dyDescent="0.25">
      <c r="A201" s="204" t="s">
        <v>217</v>
      </c>
      <c r="B201" s="202" t="s">
        <v>766</v>
      </c>
      <c r="C201" s="228" t="s">
        <v>223</v>
      </c>
      <c r="D201" s="231">
        <v>43983</v>
      </c>
      <c r="E201" s="230">
        <v>74750</v>
      </c>
      <c r="F201" s="131" t="s">
        <v>764</v>
      </c>
      <c r="G201" s="230"/>
      <c r="H201" s="253">
        <v>74750</v>
      </c>
      <c r="I201" s="254" t="s">
        <v>762</v>
      </c>
    </row>
    <row r="202" spans="1:9" x14ac:dyDescent="0.25">
      <c r="A202" s="204" t="s">
        <v>218</v>
      </c>
      <c r="B202" s="202" t="s">
        <v>766</v>
      </c>
      <c r="C202" s="228" t="s">
        <v>224</v>
      </c>
      <c r="D202" s="231">
        <v>44112</v>
      </c>
      <c r="E202" s="230">
        <v>178687.5</v>
      </c>
      <c r="F202" s="131" t="s">
        <v>764</v>
      </c>
      <c r="G202" s="212"/>
      <c r="H202" s="253">
        <v>178687.5</v>
      </c>
      <c r="I202" s="254" t="s">
        <v>762</v>
      </c>
    </row>
    <row r="203" spans="1:9" x14ac:dyDescent="0.25">
      <c r="A203" s="204" t="s">
        <v>215</v>
      </c>
      <c r="B203" s="202" t="s">
        <v>766</v>
      </c>
      <c r="C203" s="228" t="s">
        <v>225</v>
      </c>
      <c r="D203" s="231">
        <v>44105</v>
      </c>
      <c r="E203" s="230">
        <v>218500</v>
      </c>
      <c r="F203" s="131" t="s">
        <v>764</v>
      </c>
      <c r="G203" s="212"/>
      <c r="H203" s="253">
        <v>218500</v>
      </c>
      <c r="I203" s="254" t="s">
        <v>762</v>
      </c>
    </row>
    <row r="204" spans="1:9" x14ac:dyDescent="0.25">
      <c r="A204" s="204" t="s">
        <v>217</v>
      </c>
      <c r="B204" s="202" t="s">
        <v>766</v>
      </c>
      <c r="C204" s="228" t="s">
        <v>226</v>
      </c>
      <c r="D204" s="231">
        <v>44105</v>
      </c>
      <c r="E204" s="230">
        <v>74750</v>
      </c>
      <c r="F204" s="131" t="s">
        <v>764</v>
      </c>
      <c r="G204" s="212"/>
      <c r="H204" s="253">
        <v>74750</v>
      </c>
      <c r="I204" s="254" t="s">
        <v>762</v>
      </c>
    </row>
    <row r="205" spans="1:9" x14ac:dyDescent="0.25">
      <c r="A205" s="204" t="s">
        <v>218</v>
      </c>
      <c r="B205" s="202" t="s">
        <v>766</v>
      </c>
      <c r="C205" s="223" t="s">
        <v>227</v>
      </c>
      <c r="D205" s="231">
        <v>44197</v>
      </c>
      <c r="E205" s="230">
        <v>214546.06</v>
      </c>
      <c r="F205" s="131" t="s">
        <v>764</v>
      </c>
      <c r="G205" s="230"/>
      <c r="H205" s="253">
        <v>214546.06</v>
      </c>
      <c r="I205" s="254" t="s">
        <v>749</v>
      </c>
    </row>
    <row r="206" spans="1:9" x14ac:dyDescent="0.25">
      <c r="A206" s="204" t="s">
        <v>218</v>
      </c>
      <c r="B206" s="202" t="s">
        <v>766</v>
      </c>
      <c r="C206" s="223" t="s">
        <v>228</v>
      </c>
      <c r="D206" s="231">
        <v>44197</v>
      </c>
      <c r="E206" s="230">
        <v>75000</v>
      </c>
      <c r="F206" s="131" t="s">
        <v>764</v>
      </c>
      <c r="G206" s="230"/>
      <c r="H206" s="253">
        <v>75000</v>
      </c>
      <c r="I206" s="254" t="s">
        <v>749</v>
      </c>
    </row>
    <row r="207" spans="1:9" x14ac:dyDescent="0.25">
      <c r="A207" s="204" t="s">
        <v>218</v>
      </c>
      <c r="B207" s="202" t="s">
        <v>766</v>
      </c>
      <c r="C207" s="223" t="s">
        <v>229</v>
      </c>
      <c r="D207" s="231">
        <v>44348</v>
      </c>
      <c r="E207" s="230">
        <v>200000</v>
      </c>
      <c r="F207" s="131" t="s">
        <v>764</v>
      </c>
      <c r="G207" s="230"/>
      <c r="H207" s="253">
        <v>200000</v>
      </c>
      <c r="I207" s="254" t="s">
        <v>749</v>
      </c>
    </row>
    <row r="208" spans="1:9" x14ac:dyDescent="0.25">
      <c r="A208" s="204" t="s">
        <v>218</v>
      </c>
      <c r="B208" s="202" t="s">
        <v>766</v>
      </c>
      <c r="C208" s="223" t="s">
        <v>230</v>
      </c>
      <c r="D208" s="231">
        <v>44348</v>
      </c>
      <c r="E208" s="230">
        <v>221666.67</v>
      </c>
      <c r="F208" s="131" t="s">
        <v>764</v>
      </c>
      <c r="G208" s="230"/>
      <c r="H208" s="253">
        <v>221666.67</v>
      </c>
      <c r="I208" s="254" t="s">
        <v>749</v>
      </c>
    </row>
    <row r="209" spans="1:9" x14ac:dyDescent="0.25">
      <c r="A209" s="204" t="s">
        <v>218</v>
      </c>
      <c r="B209" s="202" t="s">
        <v>766</v>
      </c>
      <c r="C209" s="223" t="s">
        <v>231</v>
      </c>
      <c r="D209" s="231">
        <v>44348</v>
      </c>
      <c r="E209" s="230">
        <v>221666.67</v>
      </c>
      <c r="F209" s="131" t="s">
        <v>764</v>
      </c>
      <c r="G209" s="230"/>
      <c r="H209" s="253">
        <v>221666.67</v>
      </c>
      <c r="I209" s="254" t="s">
        <v>749</v>
      </c>
    </row>
    <row r="210" spans="1:9" x14ac:dyDescent="0.25">
      <c r="A210" s="204" t="s">
        <v>218</v>
      </c>
      <c r="B210" s="202" t="s">
        <v>766</v>
      </c>
      <c r="C210" s="223" t="s">
        <v>232</v>
      </c>
      <c r="D210" s="231">
        <v>44348</v>
      </c>
      <c r="E210" s="230">
        <v>221666.67</v>
      </c>
      <c r="F210" s="131" t="s">
        <v>764</v>
      </c>
      <c r="G210" s="230"/>
      <c r="H210" s="253">
        <v>221666.67</v>
      </c>
      <c r="I210" s="254" t="s">
        <v>749</v>
      </c>
    </row>
    <row r="211" spans="1:9" x14ac:dyDescent="0.25">
      <c r="A211" s="204" t="s">
        <v>218</v>
      </c>
      <c r="B211" s="202" t="s">
        <v>766</v>
      </c>
      <c r="C211" s="223" t="s">
        <v>236</v>
      </c>
      <c r="D211" s="231">
        <v>44348</v>
      </c>
      <c r="E211" s="230">
        <v>85500</v>
      </c>
      <c r="F211" s="131" t="s">
        <v>764</v>
      </c>
      <c r="G211" s="230"/>
      <c r="H211" s="253">
        <v>85500</v>
      </c>
      <c r="I211" s="254" t="s">
        <v>749</v>
      </c>
    </row>
    <row r="212" spans="1:9" x14ac:dyDescent="0.25">
      <c r="A212" s="204" t="s">
        <v>218</v>
      </c>
      <c r="B212" s="202" t="s">
        <v>766</v>
      </c>
      <c r="C212" s="223" t="s">
        <v>237</v>
      </c>
      <c r="D212" s="231">
        <v>44348</v>
      </c>
      <c r="E212" s="230">
        <v>234000</v>
      </c>
      <c r="F212" s="131" t="s">
        <v>764</v>
      </c>
      <c r="G212" s="230"/>
      <c r="H212" s="253">
        <v>234000</v>
      </c>
      <c r="I212" s="254" t="s">
        <v>749</v>
      </c>
    </row>
    <row r="213" spans="1:9" x14ac:dyDescent="0.25">
      <c r="A213" s="204" t="s">
        <v>218</v>
      </c>
      <c r="B213" s="202" t="s">
        <v>766</v>
      </c>
      <c r="C213" s="223" t="s">
        <v>238</v>
      </c>
      <c r="D213" s="231">
        <v>44348</v>
      </c>
      <c r="E213" s="230">
        <v>150000</v>
      </c>
      <c r="F213" s="131" t="s">
        <v>764</v>
      </c>
      <c r="G213" s="230"/>
      <c r="H213" s="253">
        <v>150000</v>
      </c>
      <c r="I213" s="254" t="s">
        <v>749</v>
      </c>
    </row>
    <row r="214" spans="1:9" x14ac:dyDescent="0.25">
      <c r="A214" s="204" t="s">
        <v>218</v>
      </c>
      <c r="B214" s="202" t="s">
        <v>766</v>
      </c>
      <c r="C214" s="223" t="s">
        <v>239</v>
      </c>
      <c r="D214" s="231">
        <v>44348</v>
      </c>
      <c r="E214" s="230">
        <v>156000</v>
      </c>
      <c r="F214" s="131" t="s">
        <v>764</v>
      </c>
      <c r="G214" s="230"/>
      <c r="H214" s="253">
        <v>156000</v>
      </c>
      <c r="I214" s="254" t="s">
        <v>749</v>
      </c>
    </row>
    <row r="215" spans="1:9" x14ac:dyDescent="0.25">
      <c r="A215" s="204" t="s">
        <v>218</v>
      </c>
      <c r="B215" s="202" t="s">
        <v>766</v>
      </c>
      <c r="C215" s="223" t="s">
        <v>240</v>
      </c>
      <c r="D215" s="231">
        <v>44348</v>
      </c>
      <c r="E215" s="230">
        <v>156000</v>
      </c>
      <c r="F215" s="131" t="s">
        <v>764</v>
      </c>
      <c r="G215" s="230"/>
      <c r="H215" s="253">
        <v>156000</v>
      </c>
      <c r="I215" s="254" t="s">
        <v>749</v>
      </c>
    </row>
    <row r="216" spans="1:9" x14ac:dyDescent="0.25">
      <c r="A216" s="204" t="s">
        <v>218</v>
      </c>
      <c r="B216" s="202" t="s">
        <v>766</v>
      </c>
      <c r="C216" s="223" t="s">
        <v>241</v>
      </c>
      <c r="D216" s="231">
        <v>44348</v>
      </c>
      <c r="E216" s="230">
        <v>156000</v>
      </c>
      <c r="F216" s="131" t="s">
        <v>764</v>
      </c>
      <c r="G216" s="230"/>
      <c r="H216" s="253">
        <v>156000</v>
      </c>
      <c r="I216" s="254" t="s">
        <v>749</v>
      </c>
    </row>
    <row r="217" spans="1:9" x14ac:dyDescent="0.25">
      <c r="A217" s="204" t="s">
        <v>218</v>
      </c>
      <c r="B217" s="202" t="s">
        <v>766</v>
      </c>
      <c r="C217" s="223" t="s">
        <v>242</v>
      </c>
      <c r="D217" s="231">
        <v>44348</v>
      </c>
      <c r="E217" s="230">
        <v>120500</v>
      </c>
      <c r="F217" s="131" t="s">
        <v>764</v>
      </c>
      <c r="G217" s="230"/>
      <c r="H217" s="253">
        <v>120500</v>
      </c>
      <c r="I217" s="254" t="s">
        <v>749</v>
      </c>
    </row>
    <row r="218" spans="1:9" x14ac:dyDescent="0.25">
      <c r="A218" s="204" t="s">
        <v>218</v>
      </c>
      <c r="B218" s="202" t="s">
        <v>766</v>
      </c>
      <c r="C218" s="223" t="s">
        <v>243</v>
      </c>
      <c r="D218" s="231">
        <v>44348</v>
      </c>
      <c r="E218" s="230">
        <v>120000</v>
      </c>
      <c r="F218" s="131" t="s">
        <v>764</v>
      </c>
      <c r="G218" s="230"/>
      <c r="H218" s="253">
        <v>120000</v>
      </c>
      <c r="I218" s="254" t="s">
        <v>749</v>
      </c>
    </row>
    <row r="219" spans="1:9" x14ac:dyDescent="0.25">
      <c r="A219" s="204" t="s">
        <v>218</v>
      </c>
      <c r="B219" s="202" t="s">
        <v>766</v>
      </c>
      <c r="C219" s="223" t="s">
        <v>244</v>
      </c>
      <c r="D219" s="231">
        <v>44348</v>
      </c>
      <c r="E219" s="230">
        <v>120000</v>
      </c>
      <c r="F219" s="131" t="s">
        <v>764</v>
      </c>
      <c r="G219" s="230"/>
      <c r="H219" s="253">
        <v>120000</v>
      </c>
      <c r="I219" s="254" t="s">
        <v>749</v>
      </c>
    </row>
    <row r="220" spans="1:9" x14ac:dyDescent="0.25">
      <c r="A220" s="204" t="s">
        <v>218</v>
      </c>
      <c r="B220" s="202" t="s">
        <v>766</v>
      </c>
      <c r="C220" s="223" t="s">
        <v>133</v>
      </c>
      <c r="D220" s="231">
        <v>44348</v>
      </c>
      <c r="E220" s="230">
        <v>165250</v>
      </c>
      <c r="F220" s="131" t="s">
        <v>764</v>
      </c>
      <c r="G220" s="230"/>
      <c r="H220" s="253">
        <v>165250</v>
      </c>
      <c r="I220" s="254" t="s">
        <v>749</v>
      </c>
    </row>
    <row r="221" spans="1:9" x14ac:dyDescent="0.25">
      <c r="A221" s="204" t="s">
        <v>218</v>
      </c>
      <c r="B221" s="202" t="s">
        <v>766</v>
      </c>
      <c r="C221" s="223" t="s">
        <v>245</v>
      </c>
      <c r="D221" s="231">
        <v>44348</v>
      </c>
      <c r="E221" s="230">
        <v>186000</v>
      </c>
      <c r="F221" s="131" t="s">
        <v>764</v>
      </c>
      <c r="G221" s="230"/>
      <c r="H221" s="253">
        <v>186000</v>
      </c>
      <c r="I221" s="254" t="s">
        <v>749</v>
      </c>
    </row>
    <row r="222" spans="1:9" x14ac:dyDescent="0.25">
      <c r="A222" s="204" t="s">
        <v>218</v>
      </c>
      <c r="B222" s="202" t="s">
        <v>766</v>
      </c>
      <c r="C222" s="223" t="s">
        <v>246</v>
      </c>
      <c r="D222" s="231">
        <v>44348</v>
      </c>
      <c r="E222" s="230">
        <v>214166.67</v>
      </c>
      <c r="F222" s="131" t="s">
        <v>764</v>
      </c>
      <c r="G222" s="230"/>
      <c r="H222" s="253">
        <v>214166.67</v>
      </c>
      <c r="I222" s="254" t="s">
        <v>749</v>
      </c>
    </row>
    <row r="223" spans="1:9" x14ac:dyDescent="0.25">
      <c r="A223" s="204" t="s">
        <v>218</v>
      </c>
      <c r="B223" s="202" t="s">
        <v>766</v>
      </c>
      <c r="C223" s="223" t="s">
        <v>247</v>
      </c>
      <c r="D223" s="231">
        <v>44348</v>
      </c>
      <c r="E223" s="230">
        <v>358821.02</v>
      </c>
      <c r="F223" s="131" t="s">
        <v>764</v>
      </c>
      <c r="G223" s="230"/>
      <c r="H223" s="253">
        <v>358821.02</v>
      </c>
      <c r="I223" s="254" t="s">
        <v>749</v>
      </c>
    </row>
    <row r="224" spans="1:9" x14ac:dyDescent="0.25">
      <c r="A224" s="204" t="s">
        <v>218</v>
      </c>
      <c r="B224" s="202" t="s">
        <v>766</v>
      </c>
      <c r="C224" s="223" t="s">
        <v>248</v>
      </c>
      <c r="D224" s="231">
        <v>44348</v>
      </c>
      <c r="E224" s="230">
        <v>218167.16</v>
      </c>
      <c r="F224" s="131" t="s">
        <v>764</v>
      </c>
      <c r="G224" s="230"/>
      <c r="H224" s="253">
        <v>218167.16</v>
      </c>
      <c r="I224" s="254" t="s">
        <v>749</v>
      </c>
    </row>
    <row r="225" spans="1:9" x14ac:dyDescent="0.25">
      <c r="A225" s="204" t="s">
        <v>218</v>
      </c>
      <c r="B225" s="202" t="s">
        <v>766</v>
      </c>
      <c r="C225" s="223" t="s">
        <v>249</v>
      </c>
      <c r="D225" s="231">
        <v>44348</v>
      </c>
      <c r="E225" s="230">
        <v>851156.69</v>
      </c>
      <c r="F225" s="131" t="s">
        <v>764</v>
      </c>
      <c r="G225" s="230"/>
      <c r="H225" s="253">
        <v>851156.69</v>
      </c>
      <c r="I225" s="254" t="s">
        <v>749</v>
      </c>
    </row>
    <row r="226" spans="1:9" x14ac:dyDescent="0.25">
      <c r="A226" s="204" t="s">
        <v>218</v>
      </c>
      <c r="B226" s="202" t="s">
        <v>766</v>
      </c>
      <c r="C226" s="223" t="s">
        <v>250</v>
      </c>
      <c r="D226" s="231">
        <v>44348</v>
      </c>
      <c r="E226" s="230">
        <v>516424.24</v>
      </c>
      <c r="F226" s="131" t="s">
        <v>764</v>
      </c>
      <c r="G226" s="230"/>
      <c r="H226" s="253">
        <v>516424.24</v>
      </c>
      <c r="I226" s="254" t="s">
        <v>749</v>
      </c>
    </row>
    <row r="227" spans="1:9" x14ac:dyDescent="0.25">
      <c r="A227" s="204" t="s">
        <v>218</v>
      </c>
      <c r="B227" s="202" t="s">
        <v>766</v>
      </c>
      <c r="C227" s="223" t="s">
        <v>251</v>
      </c>
      <c r="D227" s="231">
        <v>44348</v>
      </c>
      <c r="E227" s="230">
        <v>1872000</v>
      </c>
      <c r="F227" s="131" t="s">
        <v>764</v>
      </c>
      <c r="G227" s="230"/>
      <c r="H227" s="253">
        <v>1872000</v>
      </c>
      <c r="I227" s="254" t="s">
        <v>749</v>
      </c>
    </row>
    <row r="228" spans="1:9" x14ac:dyDescent="0.25">
      <c r="A228" s="204" t="s">
        <v>218</v>
      </c>
      <c r="B228" s="202" t="s">
        <v>766</v>
      </c>
      <c r="C228" s="223" t="s">
        <v>252</v>
      </c>
      <c r="D228" s="231">
        <v>44348</v>
      </c>
      <c r="E228" s="230">
        <v>8395500</v>
      </c>
      <c r="F228" s="131" t="s">
        <v>764</v>
      </c>
      <c r="G228" s="230"/>
      <c r="H228" s="253">
        <v>8395500</v>
      </c>
      <c r="I228" s="254" t="s">
        <v>749</v>
      </c>
    </row>
    <row r="229" spans="1:9" x14ac:dyDescent="0.25">
      <c r="A229" s="204" t="s">
        <v>218</v>
      </c>
      <c r="B229" s="202" t="s">
        <v>766</v>
      </c>
      <c r="C229" s="223" t="s">
        <v>254</v>
      </c>
      <c r="D229" s="231">
        <v>44348</v>
      </c>
      <c r="E229" s="230">
        <v>294999.96000000002</v>
      </c>
      <c r="F229" s="131" t="s">
        <v>764</v>
      </c>
      <c r="G229" s="230"/>
      <c r="H229" s="253">
        <v>294999.96000000002</v>
      </c>
      <c r="I229" s="254" t="s">
        <v>749</v>
      </c>
    </row>
    <row r="230" spans="1:9" x14ac:dyDescent="0.25">
      <c r="A230" s="204" t="s">
        <v>218</v>
      </c>
      <c r="B230" s="202" t="s">
        <v>766</v>
      </c>
      <c r="C230" s="223" t="s">
        <v>255</v>
      </c>
      <c r="D230" s="231">
        <v>44348</v>
      </c>
      <c r="E230" s="230">
        <v>96225</v>
      </c>
      <c r="F230" s="131" t="s">
        <v>764</v>
      </c>
      <c r="G230" s="230"/>
      <c r="H230" s="253">
        <v>96225</v>
      </c>
      <c r="I230" s="254" t="s">
        <v>749</v>
      </c>
    </row>
    <row r="231" spans="1:9" x14ac:dyDescent="0.25">
      <c r="A231" s="204" t="s">
        <v>218</v>
      </c>
      <c r="B231" s="202" t="s">
        <v>766</v>
      </c>
      <c r="C231" s="223" t="s">
        <v>257</v>
      </c>
      <c r="D231" s="231">
        <v>44348</v>
      </c>
      <c r="E231" s="230">
        <v>37750</v>
      </c>
      <c r="F231" s="131" t="s">
        <v>764</v>
      </c>
      <c r="G231" s="230"/>
      <c r="H231" s="253">
        <v>37750</v>
      </c>
      <c r="I231" s="254" t="s">
        <v>749</v>
      </c>
    </row>
    <row r="232" spans="1:9" x14ac:dyDescent="0.25">
      <c r="A232" s="204" t="s">
        <v>218</v>
      </c>
      <c r="B232" s="202" t="s">
        <v>766</v>
      </c>
      <c r="C232" s="223" t="s">
        <v>259</v>
      </c>
      <c r="D232" s="231">
        <v>44348</v>
      </c>
      <c r="E232" s="230">
        <v>37500</v>
      </c>
      <c r="F232" s="131" t="s">
        <v>764</v>
      </c>
      <c r="G232" s="230"/>
      <c r="H232" s="253">
        <v>37500</v>
      </c>
      <c r="I232" s="254" t="s">
        <v>749</v>
      </c>
    </row>
    <row r="233" spans="1:9" x14ac:dyDescent="0.25">
      <c r="A233" s="204" t="s">
        <v>218</v>
      </c>
      <c r="B233" s="202" t="s">
        <v>766</v>
      </c>
      <c r="C233" s="223" t="s">
        <v>260</v>
      </c>
      <c r="D233" s="231">
        <v>44348</v>
      </c>
      <c r="E233" s="230">
        <v>224437.5</v>
      </c>
      <c r="F233" s="131" t="s">
        <v>764</v>
      </c>
      <c r="G233" s="230"/>
      <c r="H233" s="253">
        <v>224437.5</v>
      </c>
      <c r="I233" s="254" t="s">
        <v>749</v>
      </c>
    </row>
    <row r="234" spans="1:9" x14ac:dyDescent="0.25">
      <c r="A234" s="204" t="s">
        <v>218</v>
      </c>
      <c r="B234" s="202" t="s">
        <v>766</v>
      </c>
      <c r="C234" s="223" t="s">
        <v>261</v>
      </c>
      <c r="D234" s="231">
        <v>44348</v>
      </c>
      <c r="E234" s="230">
        <v>78000</v>
      </c>
      <c r="F234" s="131" t="s">
        <v>764</v>
      </c>
      <c r="G234" s="230"/>
      <c r="H234" s="253">
        <v>78000</v>
      </c>
      <c r="I234" s="254" t="s">
        <v>749</v>
      </c>
    </row>
    <row r="235" spans="1:9" x14ac:dyDescent="0.25">
      <c r="A235" s="204" t="s">
        <v>218</v>
      </c>
      <c r="B235" s="202" t="s">
        <v>766</v>
      </c>
      <c r="C235" s="223" t="s">
        <v>262</v>
      </c>
      <c r="D235" s="231">
        <v>44348</v>
      </c>
      <c r="E235" s="230">
        <v>114608.56</v>
      </c>
      <c r="F235" s="131" t="s">
        <v>764</v>
      </c>
      <c r="G235" s="230"/>
      <c r="H235" s="253">
        <v>114608.56</v>
      </c>
      <c r="I235" s="254" t="s">
        <v>749</v>
      </c>
    </row>
    <row r="236" spans="1:9" x14ac:dyDescent="0.25">
      <c r="A236" s="204" t="s">
        <v>218</v>
      </c>
      <c r="B236" s="202" t="s">
        <v>766</v>
      </c>
      <c r="C236" s="223" t="s">
        <v>263</v>
      </c>
      <c r="D236" s="231">
        <v>44348</v>
      </c>
      <c r="E236" s="230">
        <v>390000</v>
      </c>
      <c r="F236" s="131" t="s">
        <v>764</v>
      </c>
      <c r="G236" s="230"/>
      <c r="H236" s="253">
        <v>390000</v>
      </c>
      <c r="I236" s="254" t="s">
        <v>749</v>
      </c>
    </row>
    <row r="237" spans="1:9" x14ac:dyDescent="0.25">
      <c r="A237" s="204" t="s">
        <v>218</v>
      </c>
      <c r="B237" s="202" t="s">
        <v>766</v>
      </c>
      <c r="C237" s="223" t="s">
        <v>264</v>
      </c>
      <c r="D237" s="231">
        <v>44348</v>
      </c>
      <c r="E237" s="230">
        <v>86166.67</v>
      </c>
      <c r="F237" s="131" t="s">
        <v>764</v>
      </c>
      <c r="G237" s="230"/>
      <c r="H237" s="253">
        <v>86166.67</v>
      </c>
      <c r="I237" s="254" t="s">
        <v>749</v>
      </c>
    </row>
    <row r="238" spans="1:9" x14ac:dyDescent="0.25">
      <c r="A238" s="204" t="s">
        <v>266</v>
      </c>
      <c r="B238" s="202" t="s">
        <v>766</v>
      </c>
      <c r="C238" s="223" t="s">
        <v>265</v>
      </c>
      <c r="D238" s="231">
        <v>44348</v>
      </c>
      <c r="E238" s="230">
        <v>293250</v>
      </c>
      <c r="F238" s="131" t="s">
        <v>764</v>
      </c>
      <c r="G238" s="230"/>
      <c r="H238" s="253">
        <v>293250</v>
      </c>
      <c r="I238" s="254" t="s">
        <v>749</v>
      </c>
    </row>
    <row r="239" spans="1:9" x14ac:dyDescent="0.25">
      <c r="A239" s="204" t="s">
        <v>217</v>
      </c>
      <c r="B239" s="202" t="s">
        <v>766</v>
      </c>
      <c r="C239" s="223" t="s">
        <v>267</v>
      </c>
      <c r="D239" s="231">
        <v>44348</v>
      </c>
      <c r="E239" s="230">
        <v>74750</v>
      </c>
      <c r="F239" s="131" t="s">
        <v>764</v>
      </c>
      <c r="G239" s="230"/>
      <c r="H239" s="253">
        <v>74750</v>
      </c>
      <c r="I239" s="254" t="s">
        <v>749</v>
      </c>
    </row>
    <row r="240" spans="1:9" x14ac:dyDescent="0.25">
      <c r="A240" s="204" t="s">
        <v>215</v>
      </c>
      <c r="B240" s="202" t="s">
        <v>766</v>
      </c>
      <c r="C240" s="223" t="s">
        <v>268</v>
      </c>
      <c r="D240" s="231">
        <v>44348</v>
      </c>
      <c r="E240" s="230">
        <v>218500</v>
      </c>
      <c r="F240" s="131" t="s">
        <v>764</v>
      </c>
      <c r="G240" s="230"/>
      <c r="H240" s="253">
        <v>218500</v>
      </c>
      <c r="I240" s="254" t="s">
        <v>749</v>
      </c>
    </row>
    <row r="241" spans="1:9" x14ac:dyDescent="0.25">
      <c r="A241" s="221" t="s">
        <v>270</v>
      </c>
      <c r="B241" s="202" t="s">
        <v>766</v>
      </c>
      <c r="C241" s="228" t="s">
        <v>269</v>
      </c>
      <c r="D241" s="231">
        <v>44105</v>
      </c>
      <c r="E241" s="230">
        <v>50550</v>
      </c>
      <c r="F241" s="131" t="s">
        <v>764</v>
      </c>
      <c r="G241" s="230">
        <v>50550</v>
      </c>
      <c r="H241" s="253">
        <v>0</v>
      </c>
      <c r="I241" s="254" t="s">
        <v>978</v>
      </c>
    </row>
    <row r="242" spans="1:9" x14ac:dyDescent="0.25">
      <c r="A242" s="221" t="s">
        <v>270</v>
      </c>
      <c r="B242" s="202" t="s">
        <v>766</v>
      </c>
      <c r="C242" s="228" t="s">
        <v>271</v>
      </c>
      <c r="D242" s="231">
        <v>44112</v>
      </c>
      <c r="E242" s="230">
        <v>54000</v>
      </c>
      <c r="F242" s="131" t="s">
        <v>764</v>
      </c>
      <c r="G242" s="230">
        <v>54000</v>
      </c>
      <c r="H242" s="253">
        <v>0</v>
      </c>
      <c r="I242" s="254" t="s">
        <v>978</v>
      </c>
    </row>
    <row r="243" spans="1:9" x14ac:dyDescent="0.25">
      <c r="A243" s="221" t="s">
        <v>270</v>
      </c>
      <c r="B243" s="202" t="s">
        <v>766</v>
      </c>
      <c r="C243" s="228" t="s">
        <v>272</v>
      </c>
      <c r="D243" s="231">
        <v>44112</v>
      </c>
      <c r="E243" s="230">
        <v>627534.49</v>
      </c>
      <c r="F243" s="131" t="s">
        <v>764</v>
      </c>
      <c r="G243" s="230">
        <v>627534.49</v>
      </c>
      <c r="H243" s="253">
        <v>0</v>
      </c>
      <c r="I243" s="254" t="s">
        <v>978</v>
      </c>
    </row>
    <row r="244" spans="1:9" x14ac:dyDescent="0.25">
      <c r="A244" s="221" t="s">
        <v>270</v>
      </c>
      <c r="B244" s="202" t="s">
        <v>766</v>
      </c>
      <c r="C244" s="236" t="s">
        <v>10</v>
      </c>
      <c r="D244" s="231" t="s">
        <v>274</v>
      </c>
      <c r="E244" s="230">
        <v>2383800</v>
      </c>
      <c r="F244" s="131" t="s">
        <v>764</v>
      </c>
      <c r="G244" s="230">
        <v>2383800</v>
      </c>
      <c r="H244" s="253">
        <v>0</v>
      </c>
      <c r="I244" s="254" t="s">
        <v>978</v>
      </c>
    </row>
    <row r="245" spans="1:9" x14ac:dyDescent="0.25">
      <c r="A245" s="221" t="s">
        <v>270</v>
      </c>
      <c r="B245" s="202" t="s">
        <v>766</v>
      </c>
      <c r="C245" s="236" t="s">
        <v>278</v>
      </c>
      <c r="D245" s="231" t="s">
        <v>277</v>
      </c>
      <c r="E245" s="230">
        <v>153250</v>
      </c>
      <c r="F245" s="131" t="s">
        <v>764</v>
      </c>
      <c r="G245" s="230">
        <v>153250</v>
      </c>
      <c r="H245" s="253">
        <v>0</v>
      </c>
      <c r="I245" s="254" t="s">
        <v>978</v>
      </c>
    </row>
    <row r="246" spans="1:9" x14ac:dyDescent="0.25">
      <c r="A246" s="221" t="s">
        <v>270</v>
      </c>
      <c r="B246" s="202" t="s">
        <v>766</v>
      </c>
      <c r="C246" s="236" t="s">
        <v>280</v>
      </c>
      <c r="D246" s="231" t="s">
        <v>279</v>
      </c>
      <c r="E246" s="230">
        <v>292200</v>
      </c>
      <c r="F246" s="131" t="s">
        <v>764</v>
      </c>
      <c r="G246" s="230">
        <v>292200</v>
      </c>
      <c r="H246" s="253">
        <v>0</v>
      </c>
      <c r="I246" s="254" t="s">
        <v>978</v>
      </c>
    </row>
    <row r="247" spans="1:9" x14ac:dyDescent="0.25">
      <c r="A247" s="221" t="s">
        <v>270</v>
      </c>
      <c r="B247" s="202" t="s">
        <v>766</v>
      </c>
      <c r="C247" s="236" t="s">
        <v>283</v>
      </c>
      <c r="D247" s="231">
        <v>44317</v>
      </c>
      <c r="E247" s="230">
        <v>292200</v>
      </c>
      <c r="F247" s="131" t="s">
        <v>764</v>
      </c>
      <c r="G247" s="230">
        <v>292200</v>
      </c>
      <c r="H247" s="253">
        <v>0</v>
      </c>
      <c r="I247" s="254" t="s">
        <v>978</v>
      </c>
    </row>
    <row r="248" spans="1:9" x14ac:dyDescent="0.25">
      <c r="A248" s="221" t="s">
        <v>270</v>
      </c>
      <c r="B248" s="202" t="s">
        <v>766</v>
      </c>
      <c r="C248" s="236" t="s">
        <v>285</v>
      </c>
      <c r="D248" s="231">
        <v>44317</v>
      </c>
      <c r="E248" s="230">
        <v>408896.25</v>
      </c>
      <c r="F248" s="131" t="s">
        <v>764</v>
      </c>
      <c r="G248" s="230">
        <v>408896.25</v>
      </c>
      <c r="H248" s="253">
        <v>0</v>
      </c>
      <c r="I248" s="254" t="s">
        <v>978</v>
      </c>
    </row>
    <row r="249" spans="1:9" x14ac:dyDescent="0.25">
      <c r="A249" s="221" t="s">
        <v>270</v>
      </c>
      <c r="B249" s="202" t="s">
        <v>766</v>
      </c>
      <c r="C249" s="236" t="s">
        <v>286</v>
      </c>
      <c r="D249" s="231">
        <v>44351</v>
      </c>
      <c r="E249" s="230">
        <v>1918800</v>
      </c>
      <c r="F249" s="131" t="s">
        <v>764</v>
      </c>
      <c r="G249" s="230">
        <v>1918800</v>
      </c>
      <c r="H249" s="253">
        <v>0</v>
      </c>
      <c r="I249" s="254" t="s">
        <v>978</v>
      </c>
    </row>
    <row r="250" spans="1:9" x14ac:dyDescent="0.25">
      <c r="A250" s="221" t="s">
        <v>270</v>
      </c>
      <c r="B250" s="202" t="s">
        <v>766</v>
      </c>
      <c r="C250" s="236" t="s">
        <v>287</v>
      </c>
      <c r="D250" s="231">
        <v>44356</v>
      </c>
      <c r="E250" s="230">
        <v>54000</v>
      </c>
      <c r="F250" s="131" t="s">
        <v>764</v>
      </c>
      <c r="G250" s="230">
        <v>54000</v>
      </c>
      <c r="H250" s="253">
        <v>0</v>
      </c>
      <c r="I250" s="254" t="s">
        <v>978</v>
      </c>
    </row>
    <row r="251" spans="1:9" x14ac:dyDescent="0.25">
      <c r="A251" s="221" t="s">
        <v>270</v>
      </c>
      <c r="B251" s="202" t="s">
        <v>766</v>
      </c>
      <c r="C251" s="236" t="s">
        <v>656</v>
      </c>
      <c r="D251" s="231">
        <v>44378</v>
      </c>
      <c r="E251" s="230">
        <v>232675</v>
      </c>
      <c r="F251" s="131" t="s">
        <v>764</v>
      </c>
      <c r="G251" s="230">
        <v>232675</v>
      </c>
      <c r="H251" s="253">
        <v>0</v>
      </c>
      <c r="I251" s="254" t="s">
        <v>978</v>
      </c>
    </row>
    <row r="252" spans="1:9" x14ac:dyDescent="0.25">
      <c r="A252" s="221" t="s">
        <v>289</v>
      </c>
      <c r="B252" s="202" t="s">
        <v>766</v>
      </c>
      <c r="C252" s="211" t="s">
        <v>288</v>
      </c>
      <c r="D252" s="229">
        <v>43272</v>
      </c>
      <c r="E252" s="212">
        <v>13000</v>
      </c>
      <c r="F252" s="131" t="s">
        <v>764</v>
      </c>
      <c r="G252" s="230"/>
      <c r="H252" s="253">
        <v>13000</v>
      </c>
      <c r="I252" s="254" t="s">
        <v>762</v>
      </c>
    </row>
    <row r="253" spans="1:9" x14ac:dyDescent="0.25">
      <c r="A253" s="221" t="s">
        <v>289</v>
      </c>
      <c r="B253" s="202" t="s">
        <v>766</v>
      </c>
      <c r="C253" s="211" t="s">
        <v>290</v>
      </c>
      <c r="D253" s="229">
        <v>43272</v>
      </c>
      <c r="E253" s="212">
        <v>6150</v>
      </c>
      <c r="F253" s="131" t="s">
        <v>764</v>
      </c>
      <c r="G253" s="230"/>
      <c r="H253" s="253">
        <v>6150</v>
      </c>
      <c r="I253" s="254" t="s">
        <v>762</v>
      </c>
    </row>
    <row r="254" spans="1:9" x14ac:dyDescent="0.25">
      <c r="A254" s="235" t="s">
        <v>289</v>
      </c>
      <c r="B254" s="202" t="s">
        <v>766</v>
      </c>
      <c r="C254" s="232" t="s">
        <v>291</v>
      </c>
      <c r="D254" s="229">
        <v>43774</v>
      </c>
      <c r="E254" s="207">
        <v>1445983.33</v>
      </c>
      <c r="F254" s="131" t="s">
        <v>764</v>
      </c>
      <c r="G254" s="230"/>
      <c r="H254" s="253">
        <v>1445983.33</v>
      </c>
      <c r="I254" s="254" t="s">
        <v>762</v>
      </c>
    </row>
    <row r="255" spans="1:9" x14ac:dyDescent="0.25">
      <c r="A255" s="221" t="s">
        <v>289</v>
      </c>
      <c r="B255" s="202" t="s">
        <v>766</v>
      </c>
      <c r="C255" s="228" t="s">
        <v>292</v>
      </c>
      <c r="D255" s="231">
        <v>43983</v>
      </c>
      <c r="E255" s="230">
        <v>20000</v>
      </c>
      <c r="F255" s="131" t="s">
        <v>764</v>
      </c>
      <c r="G255" s="230"/>
      <c r="H255" s="253">
        <v>20000</v>
      </c>
      <c r="I255" s="254" t="s">
        <v>762</v>
      </c>
    </row>
    <row r="256" spans="1:9" x14ac:dyDescent="0.25">
      <c r="A256" s="221" t="s">
        <v>289</v>
      </c>
      <c r="B256" s="202" t="s">
        <v>766</v>
      </c>
      <c r="C256" s="228" t="s">
        <v>293</v>
      </c>
      <c r="D256" s="231">
        <v>43983</v>
      </c>
      <c r="E256" s="230">
        <v>399950</v>
      </c>
      <c r="F256" s="131" t="s">
        <v>764</v>
      </c>
      <c r="G256" s="230"/>
      <c r="H256" s="253">
        <v>399950</v>
      </c>
      <c r="I256" s="254" t="s">
        <v>762</v>
      </c>
    </row>
    <row r="257" spans="1:9" x14ac:dyDescent="0.25">
      <c r="A257" s="221" t="s">
        <v>289</v>
      </c>
      <c r="B257" s="202" t="s">
        <v>766</v>
      </c>
      <c r="C257" s="228" t="s">
        <v>294</v>
      </c>
      <c r="D257" s="231">
        <v>43983</v>
      </c>
      <c r="E257" s="230">
        <v>23000</v>
      </c>
      <c r="F257" s="131" t="s">
        <v>764</v>
      </c>
      <c r="G257" s="230"/>
      <c r="H257" s="253">
        <v>23000</v>
      </c>
      <c r="I257" s="254" t="s">
        <v>762</v>
      </c>
    </row>
    <row r="258" spans="1:9" x14ac:dyDescent="0.25">
      <c r="A258" s="221" t="s">
        <v>289</v>
      </c>
      <c r="B258" s="202" t="s">
        <v>766</v>
      </c>
      <c r="C258" s="228" t="s">
        <v>295</v>
      </c>
      <c r="D258" s="231">
        <v>43983</v>
      </c>
      <c r="E258" s="230">
        <v>4600</v>
      </c>
      <c r="F258" s="131" t="s">
        <v>764</v>
      </c>
      <c r="G258" s="230"/>
      <c r="H258" s="253">
        <v>4600</v>
      </c>
      <c r="I258" s="254" t="s">
        <v>762</v>
      </c>
    </row>
    <row r="259" spans="1:9" x14ac:dyDescent="0.25">
      <c r="A259" s="221" t="s">
        <v>289</v>
      </c>
      <c r="B259" s="202" t="s">
        <v>766</v>
      </c>
      <c r="C259" s="228" t="s">
        <v>296</v>
      </c>
      <c r="D259" s="231">
        <v>43983</v>
      </c>
      <c r="E259" s="230">
        <v>5000</v>
      </c>
      <c r="F259" s="131" t="s">
        <v>764</v>
      </c>
      <c r="G259" s="230"/>
      <c r="H259" s="253">
        <v>5000</v>
      </c>
      <c r="I259" s="254" t="s">
        <v>762</v>
      </c>
    </row>
    <row r="260" spans="1:9" x14ac:dyDescent="0.25">
      <c r="A260" s="235" t="s">
        <v>298</v>
      </c>
      <c r="B260" s="202" t="s">
        <v>766</v>
      </c>
      <c r="C260" s="228" t="s">
        <v>297</v>
      </c>
      <c r="D260" s="231">
        <v>43983</v>
      </c>
      <c r="E260" s="230">
        <v>2100</v>
      </c>
      <c r="F260" s="131" t="s">
        <v>764</v>
      </c>
      <c r="G260" s="230"/>
      <c r="H260" s="253">
        <v>2100</v>
      </c>
      <c r="I260" s="254" t="s">
        <v>762</v>
      </c>
    </row>
    <row r="261" spans="1:9" x14ac:dyDescent="0.25">
      <c r="A261" s="235" t="s">
        <v>298</v>
      </c>
      <c r="B261" s="202" t="s">
        <v>766</v>
      </c>
      <c r="C261" s="228" t="s">
        <v>299</v>
      </c>
      <c r="D261" s="231">
        <v>44021</v>
      </c>
      <c r="E261" s="230">
        <v>301350</v>
      </c>
      <c r="F261" s="131" t="s">
        <v>764</v>
      </c>
      <c r="G261" s="230"/>
      <c r="H261" s="253">
        <v>301350</v>
      </c>
      <c r="I261" s="254" t="s">
        <v>762</v>
      </c>
    </row>
    <row r="262" spans="1:9" x14ac:dyDescent="0.25">
      <c r="A262" s="235" t="s">
        <v>300</v>
      </c>
      <c r="B262" s="202" t="s">
        <v>766</v>
      </c>
      <c r="C262" s="228" t="s">
        <v>18</v>
      </c>
      <c r="D262" s="231">
        <v>44348</v>
      </c>
      <c r="E262" s="230">
        <v>187672.04</v>
      </c>
      <c r="F262" s="131" t="s">
        <v>764</v>
      </c>
      <c r="G262" s="230"/>
      <c r="H262" s="253">
        <v>187672.04</v>
      </c>
      <c r="I262" s="254" t="s">
        <v>762</v>
      </c>
    </row>
    <row r="263" spans="1:9" x14ac:dyDescent="0.25">
      <c r="A263" s="204" t="s">
        <v>302</v>
      </c>
      <c r="B263" s="202" t="s">
        <v>766</v>
      </c>
      <c r="C263" s="228" t="s">
        <v>657</v>
      </c>
      <c r="D263" s="231">
        <v>42398</v>
      </c>
      <c r="E263" s="237">
        <v>26925</v>
      </c>
      <c r="F263" s="131" t="s">
        <v>764</v>
      </c>
      <c r="G263" s="237">
        <v>26925</v>
      </c>
      <c r="H263" s="253">
        <v>0</v>
      </c>
      <c r="I263" s="254" t="s">
        <v>978</v>
      </c>
    </row>
    <row r="264" spans="1:9" x14ac:dyDescent="0.25">
      <c r="A264" s="204" t="s">
        <v>302</v>
      </c>
      <c r="B264" s="202" t="s">
        <v>766</v>
      </c>
      <c r="C264" s="228" t="s">
        <v>312</v>
      </c>
      <c r="D264" s="231">
        <v>41787</v>
      </c>
      <c r="E264" s="237">
        <v>7275</v>
      </c>
      <c r="F264" s="131" t="s">
        <v>764</v>
      </c>
      <c r="G264" s="230"/>
      <c r="H264" s="253">
        <v>7275</v>
      </c>
      <c r="I264" s="254" t="s">
        <v>762</v>
      </c>
    </row>
    <row r="265" spans="1:9" x14ac:dyDescent="0.25">
      <c r="A265" s="204" t="s">
        <v>302</v>
      </c>
      <c r="B265" s="202" t="s">
        <v>766</v>
      </c>
      <c r="C265" s="228" t="s">
        <v>316</v>
      </c>
      <c r="D265" s="231">
        <v>42303</v>
      </c>
      <c r="E265" s="237">
        <v>30225</v>
      </c>
      <c r="F265" s="131" t="s">
        <v>764</v>
      </c>
      <c r="G265" s="237">
        <v>30225</v>
      </c>
      <c r="H265" s="253">
        <v>0</v>
      </c>
      <c r="I265" s="254" t="s">
        <v>978</v>
      </c>
    </row>
    <row r="266" spans="1:9" x14ac:dyDescent="0.25">
      <c r="A266" s="204" t="s">
        <v>302</v>
      </c>
      <c r="B266" s="202" t="s">
        <v>766</v>
      </c>
      <c r="C266" s="228" t="s">
        <v>318</v>
      </c>
      <c r="D266" s="231">
        <v>42045</v>
      </c>
      <c r="E266" s="237">
        <v>29405.97</v>
      </c>
      <c r="F266" s="131" t="s">
        <v>764</v>
      </c>
      <c r="G266" s="237">
        <v>29405.97</v>
      </c>
      <c r="H266" s="253">
        <v>0</v>
      </c>
      <c r="I266" s="254" t="s">
        <v>978</v>
      </c>
    </row>
    <row r="267" spans="1:9" x14ac:dyDescent="0.25">
      <c r="A267" s="204" t="s">
        <v>302</v>
      </c>
      <c r="B267" s="202" t="s">
        <v>766</v>
      </c>
      <c r="C267" s="238" t="s">
        <v>321</v>
      </c>
      <c r="D267" s="239">
        <v>44166</v>
      </c>
      <c r="E267" s="240">
        <v>734493.31</v>
      </c>
      <c r="F267" s="131" t="s">
        <v>764</v>
      </c>
      <c r="G267" s="230"/>
      <c r="H267" s="253">
        <v>734493.31</v>
      </c>
      <c r="I267" s="254" t="s">
        <v>762</v>
      </c>
    </row>
    <row r="268" spans="1:9" x14ac:dyDescent="0.25">
      <c r="A268" s="204" t="s">
        <v>302</v>
      </c>
      <c r="B268" s="202" t="s">
        <v>766</v>
      </c>
      <c r="C268" s="238" t="s">
        <v>322</v>
      </c>
      <c r="D268" s="239">
        <v>44167</v>
      </c>
      <c r="E268" s="240">
        <v>62786.68</v>
      </c>
      <c r="F268" s="131" t="s">
        <v>764</v>
      </c>
      <c r="G268" s="230"/>
      <c r="H268" s="253">
        <v>62786.68</v>
      </c>
      <c r="I268" s="254" t="s">
        <v>762</v>
      </c>
    </row>
    <row r="269" spans="1:9" x14ac:dyDescent="0.25">
      <c r="A269" s="204" t="s">
        <v>302</v>
      </c>
      <c r="B269" s="202" t="s">
        <v>766</v>
      </c>
      <c r="C269" s="223" t="s">
        <v>323</v>
      </c>
      <c r="D269" s="239">
        <v>44317</v>
      </c>
      <c r="E269" s="240">
        <v>653856</v>
      </c>
      <c r="F269" s="131" t="s">
        <v>764</v>
      </c>
      <c r="G269" s="230"/>
      <c r="H269" s="253">
        <v>653856</v>
      </c>
      <c r="I269" s="254" t="s">
        <v>749</v>
      </c>
    </row>
    <row r="270" spans="1:9" x14ac:dyDescent="0.25">
      <c r="A270" s="204" t="s">
        <v>302</v>
      </c>
      <c r="B270" s="202" t="s">
        <v>766</v>
      </c>
      <c r="C270" s="238" t="s">
        <v>324</v>
      </c>
      <c r="D270" s="239">
        <v>44317</v>
      </c>
      <c r="E270" s="240">
        <v>496930.56</v>
      </c>
      <c r="F270" s="131" t="s">
        <v>764</v>
      </c>
      <c r="G270" s="230"/>
      <c r="H270" s="253">
        <v>496930.56</v>
      </c>
      <c r="I270" s="254" t="s">
        <v>749</v>
      </c>
    </row>
    <row r="271" spans="1:9" x14ac:dyDescent="0.25">
      <c r="A271" s="204" t="s">
        <v>302</v>
      </c>
      <c r="B271" s="202" t="s">
        <v>766</v>
      </c>
      <c r="C271" s="238" t="s">
        <v>325</v>
      </c>
      <c r="D271" s="239">
        <v>44317</v>
      </c>
      <c r="E271" s="240">
        <v>248465.28</v>
      </c>
      <c r="F271" s="131" t="s">
        <v>764</v>
      </c>
      <c r="G271" s="230"/>
      <c r="H271" s="253">
        <v>248465.28</v>
      </c>
      <c r="I271" s="254" t="s">
        <v>749</v>
      </c>
    </row>
    <row r="272" spans="1:9" x14ac:dyDescent="0.25">
      <c r="A272" s="204" t="s">
        <v>302</v>
      </c>
      <c r="B272" s="202" t="s">
        <v>766</v>
      </c>
      <c r="C272" s="238" t="s">
        <v>326</v>
      </c>
      <c r="D272" s="239">
        <v>44348</v>
      </c>
      <c r="E272" s="240">
        <v>21666.67</v>
      </c>
      <c r="F272" s="131" t="s">
        <v>764</v>
      </c>
      <c r="G272" s="230"/>
      <c r="H272" s="253">
        <v>21666.67</v>
      </c>
      <c r="I272" s="254" t="s">
        <v>749</v>
      </c>
    </row>
    <row r="273" spans="1:9" x14ac:dyDescent="0.25">
      <c r="A273" s="204" t="s">
        <v>302</v>
      </c>
      <c r="B273" s="202" t="s">
        <v>766</v>
      </c>
      <c r="C273" s="238" t="s">
        <v>327</v>
      </c>
      <c r="D273" s="239">
        <v>44348</v>
      </c>
      <c r="E273" s="240">
        <v>85771</v>
      </c>
      <c r="F273" s="131" t="s">
        <v>764</v>
      </c>
      <c r="G273" s="230"/>
      <c r="H273" s="253">
        <v>85771</v>
      </c>
      <c r="I273" s="254" t="s">
        <v>749</v>
      </c>
    </row>
    <row r="274" spans="1:9" x14ac:dyDescent="0.25">
      <c r="A274" s="221" t="s">
        <v>329</v>
      </c>
      <c r="B274" s="202" t="s">
        <v>766</v>
      </c>
      <c r="C274" s="232" t="s">
        <v>328</v>
      </c>
      <c r="D274" s="229">
        <v>43305</v>
      </c>
      <c r="E274" s="212">
        <v>205200</v>
      </c>
      <c r="F274" s="131" t="s">
        <v>764</v>
      </c>
      <c r="G274" s="230"/>
      <c r="H274" s="253">
        <v>205200</v>
      </c>
      <c r="I274" s="254" t="s">
        <v>762</v>
      </c>
    </row>
    <row r="275" spans="1:9" x14ac:dyDescent="0.25">
      <c r="A275" s="221" t="s">
        <v>331</v>
      </c>
      <c r="B275" s="202" t="s">
        <v>766</v>
      </c>
      <c r="C275" s="232" t="s">
        <v>330</v>
      </c>
      <c r="D275" s="229">
        <v>44348</v>
      </c>
      <c r="E275" s="212">
        <v>100000</v>
      </c>
      <c r="F275" s="131" t="s">
        <v>764</v>
      </c>
      <c r="G275" s="230"/>
      <c r="H275" s="253">
        <v>100000</v>
      </c>
      <c r="I275" s="254" t="s">
        <v>762</v>
      </c>
    </row>
    <row r="276" spans="1:9" x14ac:dyDescent="0.25">
      <c r="A276" s="221" t="s">
        <v>333</v>
      </c>
      <c r="B276" s="202" t="s">
        <v>766</v>
      </c>
      <c r="C276" s="228" t="s">
        <v>332</v>
      </c>
      <c r="D276" s="229">
        <v>44105</v>
      </c>
      <c r="E276" s="212">
        <v>32000</v>
      </c>
      <c r="F276" s="131" t="s">
        <v>764</v>
      </c>
      <c r="G276" s="230"/>
      <c r="H276" s="253">
        <v>32000</v>
      </c>
      <c r="I276" s="254" t="s">
        <v>762</v>
      </c>
    </row>
    <row r="277" spans="1:9" x14ac:dyDescent="0.25">
      <c r="A277" s="221" t="s">
        <v>333</v>
      </c>
      <c r="B277" s="202" t="s">
        <v>766</v>
      </c>
      <c r="C277" s="228" t="s">
        <v>22</v>
      </c>
      <c r="D277" s="231">
        <v>44105</v>
      </c>
      <c r="E277" s="212">
        <v>16000</v>
      </c>
      <c r="F277" s="131" t="s">
        <v>764</v>
      </c>
      <c r="G277" s="230"/>
      <c r="H277" s="253">
        <v>16000</v>
      </c>
      <c r="I277" s="254" t="s">
        <v>762</v>
      </c>
    </row>
    <row r="278" spans="1:9" x14ac:dyDescent="0.25">
      <c r="A278" s="221" t="s">
        <v>333</v>
      </c>
      <c r="B278" s="202" t="s">
        <v>766</v>
      </c>
      <c r="C278" s="228" t="s">
        <v>334</v>
      </c>
      <c r="D278" s="231">
        <v>44105</v>
      </c>
      <c r="E278" s="212">
        <v>76000</v>
      </c>
      <c r="F278" s="131" t="s">
        <v>764</v>
      </c>
      <c r="G278" s="230"/>
      <c r="H278" s="253">
        <v>76000</v>
      </c>
      <c r="I278" s="254" t="s">
        <v>762</v>
      </c>
    </row>
    <row r="279" spans="1:9" x14ac:dyDescent="0.25">
      <c r="A279" s="221" t="s">
        <v>333</v>
      </c>
      <c r="B279" s="202" t="s">
        <v>766</v>
      </c>
      <c r="C279" s="228" t="s">
        <v>335</v>
      </c>
      <c r="D279" s="231">
        <v>44317</v>
      </c>
      <c r="E279" s="212">
        <v>44000</v>
      </c>
      <c r="F279" s="131" t="s">
        <v>764</v>
      </c>
      <c r="G279" s="230"/>
      <c r="H279" s="253">
        <v>44000</v>
      </c>
      <c r="I279" s="254" t="s">
        <v>749</v>
      </c>
    </row>
    <row r="280" spans="1:9" x14ac:dyDescent="0.25">
      <c r="A280" s="221" t="s">
        <v>333</v>
      </c>
      <c r="B280" s="202" t="s">
        <v>766</v>
      </c>
      <c r="C280" s="228" t="s">
        <v>336</v>
      </c>
      <c r="D280" s="231">
        <v>44317</v>
      </c>
      <c r="E280" s="212">
        <v>28000</v>
      </c>
      <c r="F280" s="131" t="s">
        <v>764</v>
      </c>
      <c r="G280" s="230"/>
      <c r="H280" s="253">
        <v>28000</v>
      </c>
      <c r="I280" s="254" t="s">
        <v>749</v>
      </c>
    </row>
    <row r="281" spans="1:9" x14ac:dyDescent="0.25">
      <c r="A281" s="221" t="s">
        <v>333</v>
      </c>
      <c r="B281" s="202" t="s">
        <v>766</v>
      </c>
      <c r="C281" s="228" t="s">
        <v>283</v>
      </c>
      <c r="D281" s="231">
        <v>44317</v>
      </c>
      <c r="E281" s="212">
        <v>18000</v>
      </c>
      <c r="F281" s="131" t="s">
        <v>764</v>
      </c>
      <c r="G281" s="230"/>
      <c r="H281" s="253">
        <v>18000</v>
      </c>
      <c r="I281" s="254" t="s">
        <v>749</v>
      </c>
    </row>
    <row r="282" spans="1:9" x14ac:dyDescent="0.25">
      <c r="A282" s="221" t="s">
        <v>333</v>
      </c>
      <c r="B282" s="202" t="s">
        <v>766</v>
      </c>
      <c r="C282" s="228" t="s">
        <v>337</v>
      </c>
      <c r="D282" s="231">
        <v>44348</v>
      </c>
      <c r="E282" s="212">
        <v>28000</v>
      </c>
      <c r="F282" s="131" t="s">
        <v>764</v>
      </c>
      <c r="G282" s="230"/>
      <c r="H282" s="253">
        <v>28000</v>
      </c>
      <c r="I282" s="254" t="s">
        <v>749</v>
      </c>
    </row>
    <row r="283" spans="1:9" x14ac:dyDescent="0.25">
      <c r="A283" s="221" t="s">
        <v>338</v>
      </c>
      <c r="B283" s="202" t="s">
        <v>766</v>
      </c>
      <c r="C283" s="228" t="s">
        <v>269</v>
      </c>
      <c r="D283" s="231">
        <v>44317</v>
      </c>
      <c r="E283" s="212">
        <v>136409</v>
      </c>
      <c r="F283" s="131" t="s">
        <v>764</v>
      </c>
      <c r="G283" s="230"/>
      <c r="H283" s="253">
        <v>136409</v>
      </c>
      <c r="I283" s="254" t="s">
        <v>749</v>
      </c>
    </row>
    <row r="284" spans="1:9" x14ac:dyDescent="0.25">
      <c r="A284" s="221" t="s">
        <v>340</v>
      </c>
      <c r="B284" s="202" t="s">
        <v>766</v>
      </c>
      <c r="C284" s="228" t="s">
        <v>339</v>
      </c>
      <c r="D284" s="231">
        <v>43282</v>
      </c>
      <c r="E284" s="212">
        <v>5871951.6100000003</v>
      </c>
      <c r="F284" s="131" t="s">
        <v>764</v>
      </c>
      <c r="G284" s="230"/>
      <c r="H284" s="253">
        <v>5871951.6100000003</v>
      </c>
      <c r="I284" s="254" t="s">
        <v>762</v>
      </c>
    </row>
    <row r="285" spans="1:9" x14ac:dyDescent="0.25">
      <c r="A285" s="221" t="s">
        <v>340</v>
      </c>
      <c r="B285" s="202" t="s">
        <v>766</v>
      </c>
      <c r="C285" s="228">
        <v>1</v>
      </c>
      <c r="D285" s="231">
        <v>43282</v>
      </c>
      <c r="E285" s="230">
        <v>48240</v>
      </c>
      <c r="F285" s="131" t="s">
        <v>764</v>
      </c>
      <c r="G285" s="230"/>
      <c r="H285" s="253">
        <v>48240</v>
      </c>
      <c r="I285" s="254" t="s">
        <v>762</v>
      </c>
    </row>
    <row r="286" spans="1:9" x14ac:dyDescent="0.25">
      <c r="A286" s="221" t="s">
        <v>340</v>
      </c>
      <c r="B286" s="202" t="s">
        <v>766</v>
      </c>
      <c r="C286" s="228">
        <v>250019</v>
      </c>
      <c r="D286" s="231">
        <v>43282</v>
      </c>
      <c r="E286" s="230">
        <v>79275</v>
      </c>
      <c r="F286" s="131" t="s">
        <v>764</v>
      </c>
      <c r="G286" s="230"/>
      <c r="H286" s="253">
        <v>79275</v>
      </c>
      <c r="I286" s="254" t="s">
        <v>762</v>
      </c>
    </row>
    <row r="287" spans="1:9" x14ac:dyDescent="0.25">
      <c r="A287" s="221" t="s">
        <v>340</v>
      </c>
      <c r="B287" s="202" t="s">
        <v>766</v>
      </c>
      <c r="C287" s="228">
        <v>2619243</v>
      </c>
      <c r="D287" s="231">
        <v>43282</v>
      </c>
      <c r="E287" s="230">
        <v>300050.65999999997</v>
      </c>
      <c r="F287" s="131" t="s">
        <v>764</v>
      </c>
      <c r="G287" s="230"/>
      <c r="H287" s="253">
        <v>300050.65999999997</v>
      </c>
      <c r="I287" s="254" t="s">
        <v>762</v>
      </c>
    </row>
    <row r="288" spans="1:9" x14ac:dyDescent="0.25">
      <c r="A288" s="221" t="s">
        <v>340</v>
      </c>
      <c r="B288" s="202" t="s">
        <v>766</v>
      </c>
      <c r="C288" s="228" t="s">
        <v>341</v>
      </c>
      <c r="D288" s="231">
        <v>43507</v>
      </c>
      <c r="E288" s="230">
        <v>64125</v>
      </c>
      <c r="F288" s="131" t="s">
        <v>764</v>
      </c>
      <c r="G288" s="212"/>
      <c r="H288" s="253">
        <v>64125</v>
      </c>
      <c r="I288" s="254" t="s">
        <v>762</v>
      </c>
    </row>
    <row r="289" spans="1:9" x14ac:dyDescent="0.25">
      <c r="A289" s="221" t="s">
        <v>340</v>
      </c>
      <c r="B289" s="202" t="s">
        <v>766</v>
      </c>
      <c r="C289" s="228" t="s">
        <v>342</v>
      </c>
      <c r="D289" s="231">
        <v>43547</v>
      </c>
      <c r="E289" s="230">
        <v>391550.63</v>
      </c>
      <c r="F289" s="131" t="s">
        <v>764</v>
      </c>
      <c r="G289" s="212"/>
      <c r="H289" s="253">
        <v>391550.63</v>
      </c>
      <c r="I289" s="254" t="s">
        <v>762</v>
      </c>
    </row>
    <row r="290" spans="1:9" x14ac:dyDescent="0.25">
      <c r="A290" s="221" t="s">
        <v>340</v>
      </c>
      <c r="B290" s="202" t="s">
        <v>766</v>
      </c>
      <c r="C290" s="228" t="s">
        <v>343</v>
      </c>
      <c r="D290" s="231">
        <v>43550</v>
      </c>
      <c r="E290" s="230">
        <v>104550</v>
      </c>
      <c r="F290" s="131" t="s">
        <v>764</v>
      </c>
      <c r="G290" s="207"/>
      <c r="H290" s="253">
        <v>104550</v>
      </c>
      <c r="I290" s="254" t="s">
        <v>762</v>
      </c>
    </row>
    <row r="291" spans="1:9" x14ac:dyDescent="0.25">
      <c r="A291" s="221" t="s">
        <v>340</v>
      </c>
      <c r="B291" s="202" t="s">
        <v>766</v>
      </c>
      <c r="C291" s="228">
        <v>303528</v>
      </c>
      <c r="D291" s="231">
        <v>43983</v>
      </c>
      <c r="E291" s="230">
        <v>8400</v>
      </c>
      <c r="F291" s="131" t="s">
        <v>764</v>
      </c>
      <c r="G291" s="230"/>
      <c r="H291" s="253">
        <v>8400</v>
      </c>
      <c r="I291" s="254" t="s">
        <v>762</v>
      </c>
    </row>
    <row r="292" spans="1:9" x14ac:dyDescent="0.25">
      <c r="A292" s="221" t="s">
        <v>340</v>
      </c>
      <c r="B292" s="202" t="s">
        <v>766</v>
      </c>
      <c r="C292" s="228">
        <v>303530</v>
      </c>
      <c r="D292" s="231">
        <v>43983</v>
      </c>
      <c r="E292" s="230">
        <v>6360</v>
      </c>
      <c r="F292" s="131" t="s">
        <v>764</v>
      </c>
      <c r="G292" s="230"/>
      <c r="H292" s="253">
        <v>6360</v>
      </c>
      <c r="I292" s="254" t="s">
        <v>762</v>
      </c>
    </row>
    <row r="293" spans="1:9" x14ac:dyDescent="0.25">
      <c r="A293" s="221" t="s">
        <v>340</v>
      </c>
      <c r="B293" s="202" t="s">
        <v>766</v>
      </c>
      <c r="C293" s="228">
        <v>303531</v>
      </c>
      <c r="D293" s="231">
        <v>43983</v>
      </c>
      <c r="E293" s="230">
        <v>4980</v>
      </c>
      <c r="F293" s="131" t="s">
        <v>764</v>
      </c>
      <c r="G293" s="230"/>
      <c r="H293" s="253">
        <v>4980</v>
      </c>
      <c r="I293" s="254" t="s">
        <v>762</v>
      </c>
    </row>
    <row r="294" spans="1:9" x14ac:dyDescent="0.25">
      <c r="A294" s="221" t="s">
        <v>340</v>
      </c>
      <c r="B294" s="202" t="s">
        <v>766</v>
      </c>
      <c r="C294" s="228">
        <v>303532</v>
      </c>
      <c r="D294" s="231">
        <v>43983</v>
      </c>
      <c r="E294" s="230">
        <v>13140</v>
      </c>
      <c r="F294" s="131" t="s">
        <v>764</v>
      </c>
      <c r="G294" s="212"/>
      <c r="H294" s="253">
        <v>13140</v>
      </c>
      <c r="I294" s="254" t="s">
        <v>762</v>
      </c>
    </row>
    <row r="295" spans="1:9" x14ac:dyDescent="0.25">
      <c r="A295" s="221" t="s">
        <v>340</v>
      </c>
      <c r="B295" s="202" t="s">
        <v>766</v>
      </c>
      <c r="C295" s="228">
        <v>303534</v>
      </c>
      <c r="D295" s="231">
        <v>43983</v>
      </c>
      <c r="E295" s="230">
        <v>5680</v>
      </c>
      <c r="F295" s="131" t="s">
        <v>764</v>
      </c>
      <c r="G295" s="212"/>
      <c r="H295" s="253">
        <v>5680</v>
      </c>
      <c r="I295" s="254" t="s">
        <v>762</v>
      </c>
    </row>
    <row r="296" spans="1:9" x14ac:dyDescent="0.25">
      <c r="A296" s="221" t="s">
        <v>340</v>
      </c>
      <c r="B296" s="202" t="s">
        <v>766</v>
      </c>
      <c r="C296" s="228">
        <v>303535</v>
      </c>
      <c r="D296" s="231">
        <v>43983</v>
      </c>
      <c r="E296" s="230">
        <v>6580</v>
      </c>
      <c r="F296" s="131" t="s">
        <v>764</v>
      </c>
      <c r="G296" s="212"/>
      <c r="H296" s="253">
        <v>6580</v>
      </c>
      <c r="I296" s="254" t="s">
        <v>762</v>
      </c>
    </row>
    <row r="297" spans="1:9" x14ac:dyDescent="0.25">
      <c r="A297" s="221" t="s">
        <v>340</v>
      </c>
      <c r="B297" s="202" t="s">
        <v>766</v>
      </c>
      <c r="C297" s="228">
        <v>303536</v>
      </c>
      <c r="D297" s="231">
        <v>43983</v>
      </c>
      <c r="E297" s="230">
        <v>6580</v>
      </c>
      <c r="F297" s="131" t="s">
        <v>764</v>
      </c>
      <c r="G297" s="212"/>
      <c r="H297" s="253">
        <v>6580</v>
      </c>
      <c r="I297" s="254" t="s">
        <v>762</v>
      </c>
    </row>
    <row r="298" spans="1:9" x14ac:dyDescent="0.25">
      <c r="A298" s="221" t="s">
        <v>340</v>
      </c>
      <c r="B298" s="202" t="s">
        <v>766</v>
      </c>
      <c r="C298" s="228">
        <v>303537</v>
      </c>
      <c r="D298" s="231">
        <v>43983</v>
      </c>
      <c r="E298" s="230">
        <v>33880</v>
      </c>
      <c r="F298" s="131" t="s">
        <v>764</v>
      </c>
      <c r="G298" s="212"/>
      <c r="H298" s="253">
        <v>33880</v>
      </c>
      <c r="I298" s="254" t="s">
        <v>762</v>
      </c>
    </row>
    <row r="299" spans="1:9" x14ac:dyDescent="0.25">
      <c r="A299" s="221" t="s">
        <v>340</v>
      </c>
      <c r="B299" s="202" t="s">
        <v>766</v>
      </c>
      <c r="C299" s="228">
        <v>3181470</v>
      </c>
      <c r="D299" s="231">
        <v>43983</v>
      </c>
      <c r="E299" s="230">
        <v>5262865.99</v>
      </c>
      <c r="F299" s="131" t="s">
        <v>764</v>
      </c>
      <c r="G299" s="212"/>
      <c r="H299" s="253">
        <v>5262865.99</v>
      </c>
      <c r="I299" s="254" t="s">
        <v>762</v>
      </c>
    </row>
    <row r="300" spans="1:9" x14ac:dyDescent="0.25">
      <c r="A300" s="221" t="s">
        <v>340</v>
      </c>
      <c r="B300" s="202" t="s">
        <v>766</v>
      </c>
      <c r="C300" s="228">
        <v>196709</v>
      </c>
      <c r="D300" s="231">
        <v>43983</v>
      </c>
      <c r="E300" s="230">
        <v>79890</v>
      </c>
      <c r="F300" s="131" t="s">
        <v>764</v>
      </c>
      <c r="G300" s="212"/>
      <c r="H300" s="253">
        <v>79890</v>
      </c>
      <c r="I300" s="254" t="s">
        <v>762</v>
      </c>
    </row>
    <row r="301" spans="1:9" x14ac:dyDescent="0.25">
      <c r="A301" s="221" t="s">
        <v>340</v>
      </c>
      <c r="B301" s="202" t="s">
        <v>766</v>
      </c>
      <c r="C301" s="228" t="s">
        <v>344</v>
      </c>
      <c r="D301" s="231">
        <v>43983</v>
      </c>
      <c r="E301" s="230">
        <v>551669.4</v>
      </c>
      <c r="F301" s="131" t="s">
        <v>764</v>
      </c>
      <c r="G301" s="237"/>
      <c r="H301" s="253">
        <v>551669.4</v>
      </c>
      <c r="I301" s="254" t="s">
        <v>762</v>
      </c>
    </row>
    <row r="302" spans="1:9" x14ac:dyDescent="0.25">
      <c r="A302" s="221" t="s">
        <v>340</v>
      </c>
      <c r="B302" s="202" t="s">
        <v>766</v>
      </c>
      <c r="C302" s="228" t="s">
        <v>345</v>
      </c>
      <c r="D302" s="231">
        <v>43983</v>
      </c>
      <c r="E302" s="230">
        <v>156078</v>
      </c>
      <c r="F302" s="131" t="s">
        <v>764</v>
      </c>
      <c r="G302" s="237"/>
      <c r="H302" s="253">
        <v>156078</v>
      </c>
      <c r="I302" s="254" t="s">
        <v>762</v>
      </c>
    </row>
    <row r="303" spans="1:9" x14ac:dyDescent="0.25">
      <c r="A303" s="221" t="s">
        <v>340</v>
      </c>
      <c r="B303" s="202" t="s">
        <v>766</v>
      </c>
      <c r="C303" s="228" t="s">
        <v>346</v>
      </c>
      <c r="D303" s="231">
        <v>43983</v>
      </c>
      <c r="E303" s="230">
        <v>6167214.4299999997</v>
      </c>
      <c r="F303" s="131" t="s">
        <v>764</v>
      </c>
      <c r="G303" s="237"/>
      <c r="H303" s="253">
        <v>6167214.4299999997</v>
      </c>
      <c r="I303" s="254" t="s">
        <v>762</v>
      </c>
    </row>
    <row r="304" spans="1:9" x14ac:dyDescent="0.25">
      <c r="A304" s="221" t="s">
        <v>340</v>
      </c>
      <c r="B304" s="202" t="s">
        <v>766</v>
      </c>
      <c r="C304" s="228" t="s">
        <v>347</v>
      </c>
      <c r="D304" s="231">
        <v>43983</v>
      </c>
      <c r="E304" s="230">
        <v>49370</v>
      </c>
      <c r="F304" s="131" t="s">
        <v>764</v>
      </c>
      <c r="G304" s="237"/>
      <c r="H304" s="253">
        <v>49370</v>
      </c>
      <c r="I304" s="254" t="s">
        <v>762</v>
      </c>
    </row>
    <row r="305" spans="1:9" x14ac:dyDescent="0.25">
      <c r="A305" s="221" t="s">
        <v>340</v>
      </c>
      <c r="B305" s="202" t="s">
        <v>766</v>
      </c>
      <c r="C305" s="228" t="s">
        <v>348</v>
      </c>
      <c r="D305" s="231">
        <v>43983</v>
      </c>
      <c r="E305" s="230">
        <v>42650</v>
      </c>
      <c r="F305" s="131" t="s">
        <v>764</v>
      </c>
      <c r="G305" s="237"/>
      <c r="H305" s="253">
        <v>42650</v>
      </c>
      <c r="I305" s="254" t="s">
        <v>762</v>
      </c>
    </row>
    <row r="306" spans="1:9" x14ac:dyDescent="0.25">
      <c r="A306" s="221" t="s">
        <v>340</v>
      </c>
      <c r="B306" s="202" t="s">
        <v>766</v>
      </c>
      <c r="C306" s="228" t="s">
        <v>349</v>
      </c>
      <c r="D306" s="231">
        <v>43983</v>
      </c>
      <c r="E306" s="230">
        <v>256696.26</v>
      </c>
      <c r="F306" s="131" t="s">
        <v>764</v>
      </c>
      <c r="G306" s="230">
        <v>256696.26</v>
      </c>
      <c r="H306" s="253">
        <v>0</v>
      </c>
      <c r="I306" s="254" t="s">
        <v>978</v>
      </c>
    </row>
    <row r="307" spans="1:9" x14ac:dyDescent="0.25">
      <c r="A307" s="221" t="s">
        <v>340</v>
      </c>
      <c r="B307" s="202" t="s">
        <v>766</v>
      </c>
      <c r="C307" s="228" t="s">
        <v>350</v>
      </c>
      <c r="D307" s="231">
        <v>43983</v>
      </c>
      <c r="E307" s="230">
        <v>45600</v>
      </c>
      <c r="F307" s="131" t="s">
        <v>764</v>
      </c>
      <c r="G307" s="237"/>
      <c r="H307" s="253">
        <v>45600</v>
      </c>
      <c r="I307" s="254" t="s">
        <v>762</v>
      </c>
    </row>
    <row r="308" spans="1:9" x14ac:dyDescent="0.25">
      <c r="A308" s="221" t="s">
        <v>340</v>
      </c>
      <c r="B308" s="202" t="s">
        <v>766</v>
      </c>
      <c r="C308" s="228" t="s">
        <v>351</v>
      </c>
      <c r="D308" s="231">
        <v>44193</v>
      </c>
      <c r="E308" s="230">
        <v>1885570</v>
      </c>
      <c r="F308" s="131" t="s">
        <v>764</v>
      </c>
      <c r="G308" s="230">
        <v>1885570</v>
      </c>
      <c r="H308" s="253">
        <v>0</v>
      </c>
      <c r="I308" s="254" t="s">
        <v>978</v>
      </c>
    </row>
    <row r="309" spans="1:9" x14ac:dyDescent="0.25">
      <c r="A309" s="221" t="s">
        <v>340</v>
      </c>
      <c r="B309" s="202" t="s">
        <v>766</v>
      </c>
      <c r="C309" s="228" t="s">
        <v>352</v>
      </c>
      <c r="D309" s="231">
        <v>43983</v>
      </c>
      <c r="E309" s="230">
        <v>153794.25</v>
      </c>
      <c r="F309" s="131" t="s">
        <v>764</v>
      </c>
      <c r="G309" s="237"/>
      <c r="H309" s="253">
        <v>153794.25</v>
      </c>
      <c r="I309" s="254" t="s">
        <v>762</v>
      </c>
    </row>
    <row r="310" spans="1:9" x14ac:dyDescent="0.25">
      <c r="A310" s="221" t="s">
        <v>340</v>
      </c>
      <c r="B310" s="202" t="s">
        <v>766</v>
      </c>
      <c r="C310" s="228" t="s">
        <v>353</v>
      </c>
      <c r="D310" s="231">
        <v>43983</v>
      </c>
      <c r="E310" s="230">
        <v>373723.68</v>
      </c>
      <c r="F310" s="131" t="s">
        <v>764</v>
      </c>
      <c r="G310" s="237"/>
      <c r="H310" s="253">
        <v>373723.68</v>
      </c>
      <c r="I310" s="254" t="s">
        <v>762</v>
      </c>
    </row>
    <row r="311" spans="1:9" x14ac:dyDescent="0.25">
      <c r="A311" s="221" t="s">
        <v>340</v>
      </c>
      <c r="B311" s="202" t="s">
        <v>766</v>
      </c>
      <c r="C311" s="228" t="s">
        <v>354</v>
      </c>
      <c r="D311" s="231">
        <v>43983</v>
      </c>
      <c r="E311" s="230">
        <v>50390</v>
      </c>
      <c r="F311" s="131" t="s">
        <v>764</v>
      </c>
      <c r="G311" s="237"/>
      <c r="H311" s="253">
        <v>50390</v>
      </c>
      <c r="I311" s="254" t="s">
        <v>762</v>
      </c>
    </row>
    <row r="312" spans="1:9" x14ac:dyDescent="0.25">
      <c r="A312" s="221" t="s">
        <v>340</v>
      </c>
      <c r="B312" s="202" t="s">
        <v>766</v>
      </c>
      <c r="C312" s="228" t="s">
        <v>355</v>
      </c>
      <c r="D312" s="231">
        <v>43983</v>
      </c>
      <c r="E312" s="230">
        <v>53675</v>
      </c>
      <c r="F312" s="131" t="s">
        <v>764</v>
      </c>
      <c r="G312" s="237"/>
      <c r="H312" s="253">
        <v>53675</v>
      </c>
      <c r="I312" s="254" t="s">
        <v>762</v>
      </c>
    </row>
    <row r="313" spans="1:9" x14ac:dyDescent="0.25">
      <c r="A313" s="221" t="s">
        <v>340</v>
      </c>
      <c r="B313" s="202" t="s">
        <v>766</v>
      </c>
      <c r="C313" s="228" t="s">
        <v>356</v>
      </c>
      <c r="D313" s="231">
        <v>43983</v>
      </c>
      <c r="E313" s="230">
        <v>50275</v>
      </c>
      <c r="F313" s="131" t="s">
        <v>764</v>
      </c>
      <c r="G313" s="237"/>
      <c r="H313" s="253">
        <v>50275</v>
      </c>
      <c r="I313" s="254" t="s">
        <v>762</v>
      </c>
    </row>
    <row r="314" spans="1:9" x14ac:dyDescent="0.25">
      <c r="A314" s="221" t="s">
        <v>340</v>
      </c>
      <c r="B314" s="202" t="s">
        <v>766</v>
      </c>
      <c r="C314" s="228" t="s">
        <v>357</v>
      </c>
      <c r="D314" s="231">
        <v>43983</v>
      </c>
      <c r="E314" s="230">
        <v>1875690</v>
      </c>
      <c r="F314" s="131" t="s">
        <v>764</v>
      </c>
      <c r="G314" s="237"/>
      <c r="H314" s="253">
        <v>1875690</v>
      </c>
      <c r="I314" s="254" t="s">
        <v>762</v>
      </c>
    </row>
    <row r="315" spans="1:9" x14ac:dyDescent="0.25">
      <c r="A315" s="221" t="s">
        <v>340</v>
      </c>
      <c r="B315" s="202" t="s">
        <v>766</v>
      </c>
      <c r="C315" s="228" t="s">
        <v>358</v>
      </c>
      <c r="D315" s="231">
        <v>43983</v>
      </c>
      <c r="E315" s="230">
        <v>446820.26</v>
      </c>
      <c r="F315" s="131" t="s">
        <v>764</v>
      </c>
      <c r="G315" s="237"/>
      <c r="H315" s="253">
        <v>446820.26</v>
      </c>
      <c r="I315" s="254" t="s">
        <v>762</v>
      </c>
    </row>
    <row r="316" spans="1:9" x14ac:dyDescent="0.25">
      <c r="A316" s="221" t="s">
        <v>340</v>
      </c>
      <c r="B316" s="202" t="s">
        <v>766</v>
      </c>
      <c r="C316" s="228" t="s">
        <v>359</v>
      </c>
      <c r="D316" s="231">
        <v>43983</v>
      </c>
      <c r="E316" s="230">
        <v>5274107.8899999997</v>
      </c>
      <c r="F316" s="131" t="s">
        <v>764</v>
      </c>
      <c r="G316" s="237"/>
      <c r="H316" s="253">
        <v>5274107.8899999997</v>
      </c>
      <c r="I316" s="254" t="s">
        <v>762</v>
      </c>
    </row>
    <row r="317" spans="1:9" x14ac:dyDescent="0.25">
      <c r="A317" s="221" t="s">
        <v>340</v>
      </c>
      <c r="B317" s="202" t="s">
        <v>766</v>
      </c>
      <c r="C317" s="228" t="s">
        <v>360</v>
      </c>
      <c r="D317" s="231">
        <v>43983</v>
      </c>
      <c r="E317" s="230">
        <v>5290577.59</v>
      </c>
      <c r="F317" s="131" t="s">
        <v>764</v>
      </c>
      <c r="G317" s="237"/>
      <c r="H317" s="253">
        <v>5290577.59</v>
      </c>
      <c r="I317" s="254" t="s">
        <v>762</v>
      </c>
    </row>
    <row r="318" spans="1:9" x14ac:dyDescent="0.25">
      <c r="A318" s="221" t="s">
        <v>340</v>
      </c>
      <c r="B318" s="202" t="s">
        <v>766</v>
      </c>
      <c r="C318" s="228" t="s">
        <v>361</v>
      </c>
      <c r="D318" s="231">
        <v>43983</v>
      </c>
      <c r="E318" s="230">
        <v>5027000.05</v>
      </c>
      <c r="F318" s="131" t="s">
        <v>764</v>
      </c>
      <c r="G318" s="237"/>
      <c r="H318" s="253">
        <v>5027000.05</v>
      </c>
      <c r="I318" s="254" t="s">
        <v>762</v>
      </c>
    </row>
    <row r="319" spans="1:9" x14ac:dyDescent="0.25">
      <c r="A319" s="221" t="s">
        <v>340</v>
      </c>
      <c r="B319" s="202" t="s">
        <v>766</v>
      </c>
      <c r="C319" s="228" t="s">
        <v>362</v>
      </c>
      <c r="D319" s="231">
        <v>43983</v>
      </c>
      <c r="E319" s="230">
        <v>5043790.3499999996</v>
      </c>
      <c r="F319" s="131" t="s">
        <v>764</v>
      </c>
      <c r="G319" s="237"/>
      <c r="H319" s="253">
        <v>5043790.3499999996</v>
      </c>
      <c r="I319" s="254" t="s">
        <v>762</v>
      </c>
    </row>
    <row r="320" spans="1:9" x14ac:dyDescent="0.25">
      <c r="A320" s="221" t="s">
        <v>340</v>
      </c>
      <c r="B320" s="202" t="s">
        <v>766</v>
      </c>
      <c r="C320" s="228" t="s">
        <v>363</v>
      </c>
      <c r="D320" s="231">
        <v>43983</v>
      </c>
      <c r="E320" s="230">
        <v>9610</v>
      </c>
      <c r="F320" s="131" t="s">
        <v>764</v>
      </c>
      <c r="G320" s="237"/>
      <c r="H320" s="253">
        <v>9610</v>
      </c>
      <c r="I320" s="254" t="s">
        <v>762</v>
      </c>
    </row>
    <row r="321" spans="1:9" x14ac:dyDescent="0.25">
      <c r="A321" s="221" t="s">
        <v>340</v>
      </c>
      <c r="B321" s="202" t="s">
        <v>766</v>
      </c>
      <c r="C321" s="228" t="s">
        <v>364</v>
      </c>
      <c r="D321" s="231">
        <v>44013</v>
      </c>
      <c r="E321" s="230">
        <v>465075</v>
      </c>
      <c r="F321" s="131" t="s">
        <v>764</v>
      </c>
      <c r="G321" s="240"/>
      <c r="H321" s="253">
        <v>465075</v>
      </c>
      <c r="I321" s="254" t="s">
        <v>762</v>
      </c>
    </row>
    <row r="322" spans="1:9" x14ac:dyDescent="0.25">
      <c r="A322" s="221" t="s">
        <v>340</v>
      </c>
      <c r="B322" s="202" t="s">
        <v>766</v>
      </c>
      <c r="C322" s="228" t="s">
        <v>365</v>
      </c>
      <c r="D322" s="231">
        <v>44013</v>
      </c>
      <c r="E322" s="230">
        <v>370025</v>
      </c>
      <c r="F322" s="131" t="s">
        <v>764</v>
      </c>
      <c r="G322" s="240"/>
      <c r="H322" s="253">
        <v>370025</v>
      </c>
      <c r="I322" s="254" t="s">
        <v>762</v>
      </c>
    </row>
    <row r="323" spans="1:9" x14ac:dyDescent="0.25">
      <c r="A323" s="221" t="s">
        <v>340</v>
      </c>
      <c r="B323" s="202" t="s">
        <v>766</v>
      </c>
      <c r="C323" s="228" t="s">
        <v>366</v>
      </c>
      <c r="D323" s="231">
        <v>44013</v>
      </c>
      <c r="E323" s="230">
        <v>150135</v>
      </c>
      <c r="F323" s="131" t="s">
        <v>764</v>
      </c>
      <c r="G323" s="240"/>
      <c r="H323" s="253">
        <v>150135</v>
      </c>
      <c r="I323" s="254" t="s">
        <v>762</v>
      </c>
    </row>
    <row r="324" spans="1:9" x14ac:dyDescent="0.25">
      <c r="A324" s="221" t="s">
        <v>340</v>
      </c>
      <c r="B324" s="202" t="s">
        <v>766</v>
      </c>
      <c r="C324" s="228" t="s">
        <v>367</v>
      </c>
      <c r="D324" s="231">
        <v>44013</v>
      </c>
      <c r="E324" s="230">
        <v>485250</v>
      </c>
      <c r="F324" s="131" t="s">
        <v>764</v>
      </c>
      <c r="G324" s="240"/>
      <c r="H324" s="253">
        <v>485250</v>
      </c>
      <c r="I324" s="254" t="s">
        <v>762</v>
      </c>
    </row>
    <row r="325" spans="1:9" x14ac:dyDescent="0.25">
      <c r="A325" s="221" t="s">
        <v>340</v>
      </c>
      <c r="B325" s="202" t="s">
        <v>766</v>
      </c>
      <c r="C325" s="228" t="s">
        <v>368</v>
      </c>
      <c r="D325" s="231">
        <v>44013</v>
      </c>
      <c r="E325" s="230">
        <v>52020</v>
      </c>
      <c r="F325" s="131" t="s">
        <v>764</v>
      </c>
      <c r="G325" s="240"/>
      <c r="H325" s="253">
        <v>52020</v>
      </c>
      <c r="I325" s="254" t="s">
        <v>762</v>
      </c>
    </row>
    <row r="326" spans="1:9" x14ac:dyDescent="0.25">
      <c r="A326" s="221" t="s">
        <v>340</v>
      </c>
      <c r="B326" s="202" t="s">
        <v>766</v>
      </c>
      <c r="C326" s="228" t="s">
        <v>369</v>
      </c>
      <c r="D326" s="231">
        <v>44020</v>
      </c>
      <c r="E326" s="230">
        <v>147297.9</v>
      </c>
      <c r="F326" s="131" t="s">
        <v>764</v>
      </c>
      <c r="G326" s="240"/>
      <c r="H326" s="253">
        <v>147297.9</v>
      </c>
      <c r="I326" s="254" t="s">
        <v>762</v>
      </c>
    </row>
    <row r="327" spans="1:9" x14ac:dyDescent="0.25">
      <c r="A327" s="221" t="s">
        <v>340</v>
      </c>
      <c r="B327" s="202" t="s">
        <v>766</v>
      </c>
      <c r="C327" s="228" t="s">
        <v>370</v>
      </c>
      <c r="D327" s="231">
        <v>44020</v>
      </c>
      <c r="E327" s="230">
        <v>529421.04</v>
      </c>
      <c r="F327" s="131" t="s">
        <v>764</v>
      </c>
      <c r="G327" s="240"/>
      <c r="H327" s="253">
        <v>529421.04</v>
      </c>
      <c r="I327" s="254" t="s">
        <v>762</v>
      </c>
    </row>
    <row r="328" spans="1:9" x14ac:dyDescent="0.25">
      <c r="A328" s="221" t="s">
        <v>340</v>
      </c>
      <c r="B328" s="202" t="s">
        <v>766</v>
      </c>
      <c r="C328" s="228" t="s">
        <v>371</v>
      </c>
      <c r="D328" s="231">
        <v>44020</v>
      </c>
      <c r="E328" s="230">
        <v>363982.92</v>
      </c>
      <c r="F328" s="131" t="s">
        <v>764</v>
      </c>
      <c r="G328" s="212"/>
      <c r="H328" s="253">
        <v>363982.92</v>
      </c>
      <c r="I328" s="254" t="s">
        <v>762</v>
      </c>
    </row>
    <row r="329" spans="1:9" x14ac:dyDescent="0.25">
      <c r="A329" s="221" t="s">
        <v>340</v>
      </c>
      <c r="B329" s="202" t="s">
        <v>766</v>
      </c>
      <c r="C329" s="228" t="s">
        <v>372</v>
      </c>
      <c r="D329" s="231">
        <v>44020</v>
      </c>
      <c r="E329" s="230">
        <v>188291</v>
      </c>
      <c r="F329" s="131" t="s">
        <v>764</v>
      </c>
      <c r="G329" s="212"/>
      <c r="H329" s="253">
        <v>188291</v>
      </c>
      <c r="I329" s="254" t="s">
        <v>762</v>
      </c>
    </row>
    <row r="330" spans="1:9" x14ac:dyDescent="0.25">
      <c r="A330" s="221" t="s">
        <v>340</v>
      </c>
      <c r="B330" s="202" t="s">
        <v>766</v>
      </c>
      <c r="C330" s="228" t="s">
        <v>373</v>
      </c>
      <c r="D330" s="231">
        <v>44020</v>
      </c>
      <c r="E330" s="230">
        <v>144711.46</v>
      </c>
      <c r="F330" s="131" t="s">
        <v>764</v>
      </c>
      <c r="G330" s="230"/>
      <c r="H330" s="253">
        <v>144711.46</v>
      </c>
      <c r="I330" s="254" t="s">
        <v>762</v>
      </c>
    </row>
    <row r="331" spans="1:9" x14ac:dyDescent="0.25">
      <c r="A331" s="221" t="s">
        <v>340</v>
      </c>
      <c r="B331" s="202" t="s">
        <v>766</v>
      </c>
      <c r="C331" s="223" t="s">
        <v>374</v>
      </c>
      <c r="D331" s="231">
        <v>44197</v>
      </c>
      <c r="E331" s="230">
        <v>21097.08</v>
      </c>
      <c r="F331" s="131" t="s">
        <v>764</v>
      </c>
      <c r="G331" s="230"/>
      <c r="H331" s="253">
        <v>21097.08</v>
      </c>
      <c r="I331" s="254" t="s">
        <v>749</v>
      </c>
    </row>
    <row r="332" spans="1:9" x14ac:dyDescent="0.25">
      <c r="A332" s="221" t="s">
        <v>340</v>
      </c>
      <c r="B332" s="202" t="s">
        <v>766</v>
      </c>
      <c r="C332" s="228" t="s">
        <v>375</v>
      </c>
      <c r="D332" s="231">
        <v>43363</v>
      </c>
      <c r="E332" s="237">
        <v>950920</v>
      </c>
      <c r="F332" s="131" t="s">
        <v>764</v>
      </c>
      <c r="G332" s="237">
        <v>950920</v>
      </c>
      <c r="H332" s="253">
        <v>0</v>
      </c>
      <c r="I332" s="254" t="s">
        <v>978</v>
      </c>
    </row>
    <row r="333" spans="1:9" x14ac:dyDescent="0.25">
      <c r="A333" s="221" t="s">
        <v>340</v>
      </c>
      <c r="B333" s="202" t="s">
        <v>766</v>
      </c>
      <c r="C333" s="228" t="s">
        <v>376</v>
      </c>
      <c r="D333" s="231">
        <v>43363</v>
      </c>
      <c r="E333" s="241">
        <v>956895</v>
      </c>
      <c r="F333" s="131" t="s">
        <v>764</v>
      </c>
      <c r="G333" s="241">
        <v>956895</v>
      </c>
      <c r="H333" s="253">
        <v>0</v>
      </c>
      <c r="I333" s="254" t="s">
        <v>978</v>
      </c>
    </row>
    <row r="334" spans="1:9" x14ac:dyDescent="0.25">
      <c r="A334" s="221" t="s">
        <v>340</v>
      </c>
      <c r="B334" s="202" t="s">
        <v>766</v>
      </c>
      <c r="C334" s="228" t="s">
        <v>377</v>
      </c>
      <c r="D334" s="231">
        <v>43363</v>
      </c>
      <c r="E334" s="241">
        <v>845610</v>
      </c>
      <c r="F334" s="131" t="s">
        <v>764</v>
      </c>
      <c r="G334" s="241">
        <v>845610</v>
      </c>
      <c r="H334" s="253">
        <v>0</v>
      </c>
      <c r="I334" s="254" t="s">
        <v>978</v>
      </c>
    </row>
    <row r="335" spans="1:9" x14ac:dyDescent="0.25">
      <c r="A335" s="221" t="s">
        <v>340</v>
      </c>
      <c r="B335" s="202" t="s">
        <v>766</v>
      </c>
      <c r="C335" s="228" t="s">
        <v>382</v>
      </c>
      <c r="D335" s="231">
        <v>43378</v>
      </c>
      <c r="E335" s="237">
        <v>159390</v>
      </c>
      <c r="F335" s="131" t="s">
        <v>764</v>
      </c>
      <c r="G335" s="237">
        <v>159390</v>
      </c>
      <c r="H335" s="253">
        <v>0</v>
      </c>
      <c r="I335" s="254" t="s">
        <v>978</v>
      </c>
    </row>
    <row r="336" spans="1:9" x14ac:dyDescent="0.25">
      <c r="A336" s="221" t="s">
        <v>340</v>
      </c>
      <c r="B336" s="202" t="s">
        <v>766</v>
      </c>
      <c r="C336" s="228" t="s">
        <v>383</v>
      </c>
      <c r="D336" s="231">
        <v>43378</v>
      </c>
      <c r="E336" s="237">
        <v>225270</v>
      </c>
      <c r="F336" s="131" t="s">
        <v>764</v>
      </c>
      <c r="G336" s="237">
        <v>225270</v>
      </c>
      <c r="H336" s="253">
        <v>0</v>
      </c>
      <c r="I336" s="254" t="s">
        <v>978</v>
      </c>
    </row>
    <row r="337" spans="1:9" x14ac:dyDescent="0.25">
      <c r="A337" s="221" t="s">
        <v>340</v>
      </c>
      <c r="B337" s="202" t="s">
        <v>766</v>
      </c>
      <c r="C337" s="238" t="s">
        <v>385</v>
      </c>
      <c r="D337" s="231">
        <v>43379</v>
      </c>
      <c r="E337" s="240">
        <v>122070</v>
      </c>
      <c r="F337" s="131" t="s">
        <v>764</v>
      </c>
      <c r="G337" s="240">
        <v>122070</v>
      </c>
      <c r="H337" s="253">
        <v>0</v>
      </c>
      <c r="I337" s="254" t="s">
        <v>978</v>
      </c>
    </row>
    <row r="338" spans="1:9" x14ac:dyDescent="0.25">
      <c r="A338" s="221" t="s">
        <v>340</v>
      </c>
      <c r="B338" s="202" t="s">
        <v>766</v>
      </c>
      <c r="C338" s="228" t="s">
        <v>390</v>
      </c>
      <c r="D338" s="231">
        <v>44256</v>
      </c>
      <c r="E338" s="230">
        <v>686080</v>
      </c>
      <c r="F338" s="131" t="s">
        <v>764</v>
      </c>
      <c r="G338" s="230">
        <v>686080</v>
      </c>
      <c r="H338" s="253">
        <v>0</v>
      </c>
      <c r="I338" s="254" t="s">
        <v>978</v>
      </c>
    </row>
    <row r="339" spans="1:9" x14ac:dyDescent="0.25">
      <c r="A339" s="221" t="s">
        <v>340</v>
      </c>
      <c r="B339" s="202" t="s">
        <v>766</v>
      </c>
      <c r="C339" s="228" t="s">
        <v>658</v>
      </c>
      <c r="D339" s="231">
        <v>44378</v>
      </c>
      <c r="E339" s="230">
        <v>13860</v>
      </c>
      <c r="F339" s="131" t="s">
        <v>764</v>
      </c>
      <c r="G339" s="230">
        <v>13860</v>
      </c>
      <c r="H339" s="253">
        <v>0</v>
      </c>
      <c r="I339" s="254" t="s">
        <v>978</v>
      </c>
    </row>
    <row r="340" spans="1:9" x14ac:dyDescent="0.25">
      <c r="A340" s="221" t="s">
        <v>340</v>
      </c>
      <c r="B340" s="202" t="s">
        <v>766</v>
      </c>
      <c r="C340" s="228" t="s">
        <v>659</v>
      </c>
      <c r="D340" s="231">
        <v>44378</v>
      </c>
      <c r="E340" s="230">
        <v>13860</v>
      </c>
      <c r="F340" s="131" t="s">
        <v>764</v>
      </c>
      <c r="G340" s="230">
        <v>13860</v>
      </c>
      <c r="H340" s="253">
        <v>0</v>
      </c>
      <c r="I340" s="254" t="s">
        <v>978</v>
      </c>
    </row>
    <row r="341" spans="1:9" x14ac:dyDescent="0.25">
      <c r="A341" s="221" t="s">
        <v>340</v>
      </c>
      <c r="B341" s="202" t="s">
        <v>766</v>
      </c>
      <c r="C341" s="228" t="s">
        <v>660</v>
      </c>
      <c r="D341" s="231">
        <v>44378</v>
      </c>
      <c r="E341" s="230">
        <v>21980</v>
      </c>
      <c r="F341" s="131" t="s">
        <v>764</v>
      </c>
      <c r="G341" s="230">
        <v>21980</v>
      </c>
      <c r="H341" s="253">
        <v>0</v>
      </c>
      <c r="I341" s="254" t="s">
        <v>978</v>
      </c>
    </row>
    <row r="342" spans="1:9" x14ac:dyDescent="0.25">
      <c r="A342" s="221" t="s">
        <v>340</v>
      </c>
      <c r="B342" s="202" t="s">
        <v>766</v>
      </c>
      <c r="C342" s="228" t="s">
        <v>661</v>
      </c>
      <c r="D342" s="231">
        <v>44378</v>
      </c>
      <c r="E342" s="230">
        <v>20770</v>
      </c>
      <c r="F342" s="131" t="s">
        <v>764</v>
      </c>
      <c r="G342" s="230">
        <v>20770</v>
      </c>
      <c r="H342" s="253">
        <v>0</v>
      </c>
      <c r="I342" s="254" t="s">
        <v>978</v>
      </c>
    </row>
    <row r="343" spans="1:9" x14ac:dyDescent="0.25">
      <c r="A343" s="221" t="s">
        <v>340</v>
      </c>
      <c r="B343" s="202" t="s">
        <v>766</v>
      </c>
      <c r="C343" s="228" t="s">
        <v>662</v>
      </c>
      <c r="D343" s="231">
        <v>44378</v>
      </c>
      <c r="E343" s="230">
        <v>21550</v>
      </c>
      <c r="F343" s="131" t="s">
        <v>764</v>
      </c>
      <c r="G343" s="230">
        <v>21550</v>
      </c>
      <c r="H343" s="253">
        <v>0</v>
      </c>
      <c r="I343" s="254" t="s">
        <v>978</v>
      </c>
    </row>
    <row r="344" spans="1:9" x14ac:dyDescent="0.25">
      <c r="A344" s="221" t="s">
        <v>340</v>
      </c>
      <c r="B344" s="202" t="s">
        <v>766</v>
      </c>
      <c r="C344" s="228" t="s">
        <v>663</v>
      </c>
      <c r="D344" s="231">
        <v>44378</v>
      </c>
      <c r="E344" s="230">
        <v>6147075</v>
      </c>
      <c r="F344" s="131" t="s">
        <v>764</v>
      </c>
      <c r="G344" s="230">
        <v>6147075</v>
      </c>
      <c r="H344" s="253">
        <v>0</v>
      </c>
      <c r="I344" s="254" t="s">
        <v>978</v>
      </c>
    </row>
    <row r="345" spans="1:9" x14ac:dyDescent="0.25">
      <c r="A345" s="221" t="s">
        <v>340</v>
      </c>
      <c r="B345" s="202" t="s">
        <v>766</v>
      </c>
      <c r="C345" s="228" t="s">
        <v>664</v>
      </c>
      <c r="D345" s="231">
        <v>44378</v>
      </c>
      <c r="E345" s="230">
        <v>4621190</v>
      </c>
      <c r="F345" s="131" t="s">
        <v>764</v>
      </c>
      <c r="G345" s="230">
        <v>4621190</v>
      </c>
      <c r="H345" s="253">
        <v>0</v>
      </c>
      <c r="I345" s="254" t="s">
        <v>978</v>
      </c>
    </row>
    <row r="346" spans="1:9" x14ac:dyDescent="0.25">
      <c r="A346" s="221" t="s">
        <v>340</v>
      </c>
      <c r="B346" s="202" t="s">
        <v>766</v>
      </c>
      <c r="C346" s="228" t="s">
        <v>665</v>
      </c>
      <c r="D346" s="231">
        <v>44378</v>
      </c>
      <c r="E346" s="230">
        <v>147322</v>
      </c>
      <c r="F346" s="131" t="s">
        <v>764</v>
      </c>
      <c r="G346" s="230">
        <v>147322</v>
      </c>
      <c r="H346" s="253">
        <v>0</v>
      </c>
      <c r="I346" s="254" t="s">
        <v>978</v>
      </c>
    </row>
    <row r="347" spans="1:9" x14ac:dyDescent="0.25">
      <c r="A347" s="221" t="s">
        <v>340</v>
      </c>
      <c r="B347" s="202" t="s">
        <v>766</v>
      </c>
      <c r="C347" s="228" t="s">
        <v>666</v>
      </c>
      <c r="D347" s="231">
        <v>44378</v>
      </c>
      <c r="E347" s="230">
        <v>113235</v>
      </c>
      <c r="F347" s="131" t="s">
        <v>764</v>
      </c>
      <c r="G347" s="230"/>
      <c r="H347" s="253">
        <v>113235</v>
      </c>
      <c r="I347" s="254" t="s">
        <v>749</v>
      </c>
    </row>
    <row r="348" spans="1:9" x14ac:dyDescent="0.25">
      <c r="A348" s="221" t="s">
        <v>391</v>
      </c>
      <c r="B348" s="202" t="s">
        <v>766</v>
      </c>
      <c r="C348" s="228" t="s">
        <v>210</v>
      </c>
      <c r="D348" s="231">
        <v>44105</v>
      </c>
      <c r="E348" s="230">
        <v>88300</v>
      </c>
      <c r="F348" s="131" t="s">
        <v>764</v>
      </c>
      <c r="G348" s="230"/>
      <c r="H348" s="253">
        <v>88300</v>
      </c>
      <c r="I348" s="254" t="s">
        <v>762</v>
      </c>
    </row>
    <row r="349" spans="1:9" x14ac:dyDescent="0.25">
      <c r="A349" s="221" t="s">
        <v>391</v>
      </c>
      <c r="B349" s="202" t="s">
        <v>766</v>
      </c>
      <c r="C349" s="228" t="s">
        <v>36</v>
      </c>
      <c r="D349" s="231">
        <v>44348</v>
      </c>
      <c r="E349" s="230">
        <v>318400</v>
      </c>
      <c r="F349" s="131" t="s">
        <v>764</v>
      </c>
      <c r="G349" s="230"/>
      <c r="H349" s="253">
        <v>318400</v>
      </c>
      <c r="I349" s="254" t="s">
        <v>749</v>
      </c>
    </row>
    <row r="350" spans="1:9" x14ac:dyDescent="0.25">
      <c r="A350" s="204" t="s">
        <v>393</v>
      </c>
      <c r="B350" s="202" t="s">
        <v>766</v>
      </c>
      <c r="C350" s="228" t="s">
        <v>392</v>
      </c>
      <c r="D350" s="231">
        <v>43862</v>
      </c>
      <c r="E350" s="230">
        <v>109070</v>
      </c>
      <c r="F350" s="131" t="s">
        <v>764</v>
      </c>
      <c r="G350" s="230"/>
      <c r="H350" s="253">
        <v>109070</v>
      </c>
      <c r="I350" s="254" t="s">
        <v>762</v>
      </c>
    </row>
    <row r="351" spans="1:9" x14ac:dyDescent="0.25">
      <c r="A351" s="204" t="s">
        <v>393</v>
      </c>
      <c r="B351" s="202" t="s">
        <v>766</v>
      </c>
      <c r="C351" s="228" t="s">
        <v>303</v>
      </c>
      <c r="D351" s="231">
        <v>44317</v>
      </c>
      <c r="E351" s="230">
        <v>6600</v>
      </c>
      <c r="F351" s="131" t="s">
        <v>764</v>
      </c>
      <c r="G351" s="230"/>
      <c r="H351" s="253">
        <v>6600</v>
      </c>
      <c r="I351" s="254" t="s">
        <v>749</v>
      </c>
    </row>
    <row r="352" spans="1:9" x14ac:dyDescent="0.25">
      <c r="A352" s="204" t="s">
        <v>393</v>
      </c>
      <c r="B352" s="202" t="s">
        <v>766</v>
      </c>
      <c r="C352" s="228" t="s">
        <v>394</v>
      </c>
      <c r="D352" s="231">
        <v>44317</v>
      </c>
      <c r="E352" s="230">
        <v>10100</v>
      </c>
      <c r="F352" s="131" t="s">
        <v>764</v>
      </c>
      <c r="G352" s="230"/>
      <c r="H352" s="253">
        <v>10100</v>
      </c>
      <c r="I352" s="254" t="s">
        <v>749</v>
      </c>
    </row>
    <row r="353" spans="1:9" x14ac:dyDescent="0.25">
      <c r="A353" s="204" t="s">
        <v>393</v>
      </c>
      <c r="B353" s="202" t="s">
        <v>766</v>
      </c>
      <c r="C353" s="228" t="s">
        <v>11</v>
      </c>
      <c r="D353" s="231">
        <v>44317</v>
      </c>
      <c r="E353" s="230">
        <v>5412234.0099999998</v>
      </c>
      <c r="F353" s="131" t="s">
        <v>764</v>
      </c>
      <c r="G353" s="230"/>
      <c r="H353" s="253">
        <v>5412234.0099999998</v>
      </c>
      <c r="I353" s="254" t="s">
        <v>749</v>
      </c>
    </row>
    <row r="354" spans="1:9" x14ac:dyDescent="0.25">
      <c r="A354" s="204" t="s">
        <v>393</v>
      </c>
      <c r="B354" s="202" t="s">
        <v>766</v>
      </c>
      <c r="C354" s="228" t="s">
        <v>395</v>
      </c>
      <c r="D354" s="231">
        <v>44317</v>
      </c>
      <c r="E354" s="230">
        <v>27500</v>
      </c>
      <c r="F354" s="131" t="s">
        <v>764</v>
      </c>
      <c r="G354" s="230"/>
      <c r="H354" s="253">
        <v>27500</v>
      </c>
      <c r="I354" s="254" t="s">
        <v>749</v>
      </c>
    </row>
    <row r="355" spans="1:9" x14ac:dyDescent="0.25">
      <c r="A355" s="204" t="s">
        <v>393</v>
      </c>
      <c r="B355" s="202" t="s">
        <v>766</v>
      </c>
      <c r="C355" s="228" t="s">
        <v>396</v>
      </c>
      <c r="D355" s="231">
        <v>44351</v>
      </c>
      <c r="E355" s="230">
        <v>442807</v>
      </c>
      <c r="F355" s="131" t="s">
        <v>764</v>
      </c>
      <c r="G355" s="230"/>
      <c r="H355" s="253">
        <v>442807</v>
      </c>
      <c r="I355" s="254" t="s">
        <v>749</v>
      </c>
    </row>
    <row r="356" spans="1:9" x14ac:dyDescent="0.25">
      <c r="A356" s="204" t="s">
        <v>393</v>
      </c>
      <c r="B356" s="202" t="s">
        <v>766</v>
      </c>
      <c r="C356" s="228" t="s">
        <v>397</v>
      </c>
      <c r="D356" s="231">
        <v>44351</v>
      </c>
      <c r="E356" s="230">
        <v>5203337.5</v>
      </c>
      <c r="F356" s="131" t="s">
        <v>764</v>
      </c>
      <c r="G356" s="230"/>
      <c r="H356" s="253">
        <v>5203337.5</v>
      </c>
      <c r="I356" s="254" t="s">
        <v>749</v>
      </c>
    </row>
    <row r="357" spans="1:9" x14ac:dyDescent="0.25">
      <c r="A357" s="204" t="s">
        <v>393</v>
      </c>
      <c r="B357" s="202" t="s">
        <v>766</v>
      </c>
      <c r="C357" s="228" t="s">
        <v>40</v>
      </c>
      <c r="D357" s="231">
        <v>44351</v>
      </c>
      <c r="E357" s="230">
        <v>4697712.5</v>
      </c>
      <c r="F357" s="131" t="s">
        <v>764</v>
      </c>
      <c r="G357" s="230"/>
      <c r="H357" s="253">
        <v>4697712.5</v>
      </c>
      <c r="I357" s="254" t="s">
        <v>749</v>
      </c>
    </row>
    <row r="358" spans="1:9" x14ac:dyDescent="0.25">
      <c r="A358" s="204" t="s">
        <v>767</v>
      </c>
      <c r="B358" s="202" t="s">
        <v>766</v>
      </c>
      <c r="C358" s="205" t="s">
        <v>768</v>
      </c>
      <c r="D358" s="206">
        <v>44400</v>
      </c>
      <c r="E358" s="208">
        <v>1487441.9199999999</v>
      </c>
      <c r="F358" s="131" t="s">
        <v>764</v>
      </c>
      <c r="G358" s="230"/>
      <c r="H358" s="253">
        <v>1487441.9199999999</v>
      </c>
      <c r="I358" s="254" t="s">
        <v>749</v>
      </c>
    </row>
    <row r="359" spans="1:9" x14ac:dyDescent="0.25">
      <c r="A359" s="204" t="s">
        <v>769</v>
      </c>
      <c r="B359" s="202" t="s">
        <v>766</v>
      </c>
      <c r="C359" s="205" t="s">
        <v>770</v>
      </c>
      <c r="D359" s="206">
        <v>43813</v>
      </c>
      <c r="E359" s="208">
        <v>11150</v>
      </c>
      <c r="F359" s="131" t="s">
        <v>764</v>
      </c>
      <c r="G359" s="230"/>
      <c r="H359" s="253">
        <v>11150</v>
      </c>
      <c r="I359" s="254" t="s">
        <v>762</v>
      </c>
    </row>
    <row r="360" spans="1:9" x14ac:dyDescent="0.25">
      <c r="A360" s="204" t="s">
        <v>769</v>
      </c>
      <c r="B360" s="202" t="s">
        <v>766</v>
      </c>
      <c r="C360" s="205" t="s">
        <v>771</v>
      </c>
      <c r="D360" s="206">
        <v>43813</v>
      </c>
      <c r="E360" s="208">
        <v>12291.67</v>
      </c>
      <c r="F360" s="131" t="s">
        <v>764</v>
      </c>
      <c r="G360" s="230"/>
      <c r="H360" s="253">
        <v>12291.67</v>
      </c>
      <c r="I360" s="254" t="s">
        <v>762</v>
      </c>
    </row>
    <row r="361" spans="1:9" x14ac:dyDescent="0.25">
      <c r="A361" s="204" t="s">
        <v>769</v>
      </c>
      <c r="B361" s="202" t="s">
        <v>766</v>
      </c>
      <c r="C361" s="205" t="s">
        <v>772</v>
      </c>
      <c r="D361" s="206">
        <v>43813</v>
      </c>
      <c r="E361" s="208">
        <v>12291.67</v>
      </c>
      <c r="F361" s="131" t="s">
        <v>764</v>
      </c>
      <c r="G361" s="230"/>
      <c r="H361" s="253">
        <v>12291.67</v>
      </c>
      <c r="I361" s="254" t="s">
        <v>762</v>
      </c>
    </row>
    <row r="362" spans="1:9" x14ac:dyDescent="0.25">
      <c r="A362" s="204" t="s">
        <v>769</v>
      </c>
      <c r="B362" s="202" t="s">
        <v>766</v>
      </c>
      <c r="C362" s="205" t="s">
        <v>773</v>
      </c>
      <c r="D362" s="206">
        <v>43813</v>
      </c>
      <c r="E362" s="208">
        <v>11150</v>
      </c>
      <c r="F362" s="131" t="s">
        <v>764</v>
      </c>
      <c r="G362" s="230"/>
      <c r="H362" s="253">
        <v>11150</v>
      </c>
      <c r="I362" s="254" t="s">
        <v>762</v>
      </c>
    </row>
    <row r="363" spans="1:9" x14ac:dyDescent="0.25">
      <c r="A363" s="204" t="s">
        <v>769</v>
      </c>
      <c r="B363" s="202" t="s">
        <v>766</v>
      </c>
      <c r="C363" s="205" t="s">
        <v>774</v>
      </c>
      <c r="D363" s="206">
        <v>43813</v>
      </c>
      <c r="E363" s="208">
        <v>24583.33</v>
      </c>
      <c r="F363" s="131" t="s">
        <v>764</v>
      </c>
      <c r="G363" s="230"/>
      <c r="H363" s="253">
        <v>24583.33</v>
      </c>
      <c r="I363" s="254" t="s">
        <v>762</v>
      </c>
    </row>
    <row r="364" spans="1:9" x14ac:dyDescent="0.25">
      <c r="A364" s="204" t="s">
        <v>769</v>
      </c>
      <c r="B364" s="202" t="s">
        <v>766</v>
      </c>
      <c r="C364" s="205" t="s">
        <v>775</v>
      </c>
      <c r="D364" s="206">
        <v>44409</v>
      </c>
      <c r="E364" s="208">
        <v>5600</v>
      </c>
      <c r="F364" s="131" t="s">
        <v>764</v>
      </c>
      <c r="G364" s="230"/>
      <c r="H364" s="253">
        <v>5600</v>
      </c>
      <c r="I364" s="254" t="s">
        <v>749</v>
      </c>
    </row>
    <row r="365" spans="1:9" x14ac:dyDescent="0.25">
      <c r="A365" s="204" t="s">
        <v>769</v>
      </c>
      <c r="B365" s="202" t="s">
        <v>766</v>
      </c>
      <c r="C365" s="205" t="s">
        <v>776</v>
      </c>
      <c r="D365" s="206">
        <v>44409</v>
      </c>
      <c r="E365" s="208">
        <v>11150</v>
      </c>
      <c r="F365" s="131" t="s">
        <v>764</v>
      </c>
      <c r="G365" s="230"/>
      <c r="H365" s="253">
        <v>11150</v>
      </c>
      <c r="I365" s="254" t="s">
        <v>749</v>
      </c>
    </row>
    <row r="366" spans="1:9" x14ac:dyDescent="0.25">
      <c r="A366" s="204" t="s">
        <v>769</v>
      </c>
      <c r="B366" s="202" t="s">
        <v>766</v>
      </c>
      <c r="C366" s="205" t="s">
        <v>777</v>
      </c>
      <c r="D366" s="206">
        <v>44409</v>
      </c>
      <c r="E366" s="208">
        <v>11150</v>
      </c>
      <c r="F366" s="131" t="s">
        <v>764</v>
      </c>
      <c r="G366" s="230"/>
      <c r="H366" s="253">
        <v>11150</v>
      </c>
      <c r="I366" s="254" t="s">
        <v>749</v>
      </c>
    </row>
    <row r="367" spans="1:9" x14ac:dyDescent="0.25">
      <c r="A367" s="204" t="s">
        <v>769</v>
      </c>
      <c r="B367" s="202" t="s">
        <v>766</v>
      </c>
      <c r="C367" s="205" t="s">
        <v>228</v>
      </c>
      <c r="D367" s="206">
        <v>44409</v>
      </c>
      <c r="E367" s="208">
        <v>19200</v>
      </c>
      <c r="F367" s="131" t="s">
        <v>764</v>
      </c>
      <c r="G367" s="237"/>
      <c r="H367" s="253">
        <v>19200</v>
      </c>
      <c r="I367" s="254" t="s">
        <v>749</v>
      </c>
    </row>
    <row r="368" spans="1:9" x14ac:dyDescent="0.25">
      <c r="A368" s="204" t="s">
        <v>55</v>
      </c>
      <c r="B368" s="202" t="s">
        <v>766</v>
      </c>
      <c r="C368" s="205" t="s">
        <v>779</v>
      </c>
      <c r="D368" s="209">
        <v>44384</v>
      </c>
      <c r="E368" s="208">
        <v>97775.83</v>
      </c>
      <c r="F368" s="131" t="s">
        <v>764</v>
      </c>
      <c r="G368" s="237"/>
      <c r="H368" s="253">
        <v>97775.83</v>
      </c>
      <c r="I368" s="254" t="s">
        <v>749</v>
      </c>
    </row>
    <row r="369" spans="1:9" x14ac:dyDescent="0.25">
      <c r="A369" s="204" t="s">
        <v>55</v>
      </c>
      <c r="B369" s="202" t="s">
        <v>766</v>
      </c>
      <c r="C369" s="205" t="s">
        <v>780</v>
      </c>
      <c r="D369" s="209">
        <v>44399</v>
      </c>
      <c r="E369" s="208">
        <v>44426.64</v>
      </c>
      <c r="F369" s="131" t="s">
        <v>764</v>
      </c>
      <c r="G369" s="237"/>
      <c r="H369" s="253">
        <v>44426.64</v>
      </c>
      <c r="I369" s="254" t="s">
        <v>749</v>
      </c>
    </row>
    <row r="370" spans="1:9" x14ac:dyDescent="0.25">
      <c r="A370" s="204" t="s">
        <v>55</v>
      </c>
      <c r="B370" s="202" t="s">
        <v>766</v>
      </c>
      <c r="C370" s="205" t="s">
        <v>781</v>
      </c>
      <c r="D370" s="209">
        <v>44399</v>
      </c>
      <c r="E370" s="208">
        <v>162320.21</v>
      </c>
      <c r="F370" s="131" t="s">
        <v>764</v>
      </c>
      <c r="G370" s="240"/>
      <c r="H370" s="253">
        <v>162320.21</v>
      </c>
      <c r="I370" s="254" t="s">
        <v>749</v>
      </c>
    </row>
    <row r="371" spans="1:9" x14ac:dyDescent="0.25">
      <c r="A371" s="204" t="s">
        <v>782</v>
      </c>
      <c r="B371" s="202" t="s">
        <v>766</v>
      </c>
      <c r="C371" s="205" t="s">
        <v>783</v>
      </c>
      <c r="D371" s="209">
        <v>44354</v>
      </c>
      <c r="E371" s="208">
        <v>425408.36</v>
      </c>
      <c r="F371" s="131" t="s">
        <v>764</v>
      </c>
      <c r="G371" s="237"/>
      <c r="H371" s="253">
        <v>425408.36</v>
      </c>
      <c r="I371" s="254" t="s">
        <v>749</v>
      </c>
    </row>
    <row r="372" spans="1:9" x14ac:dyDescent="0.25">
      <c r="A372" s="204" t="s">
        <v>782</v>
      </c>
      <c r="B372" s="202" t="s">
        <v>766</v>
      </c>
      <c r="C372" s="205" t="s">
        <v>784</v>
      </c>
      <c r="D372" s="209">
        <v>44354</v>
      </c>
      <c r="E372" s="208">
        <v>590280.47</v>
      </c>
      <c r="F372" s="131" t="s">
        <v>764</v>
      </c>
      <c r="G372" s="237"/>
      <c r="H372" s="253">
        <v>590280.47</v>
      </c>
      <c r="I372" s="254" t="s">
        <v>749</v>
      </c>
    </row>
    <row r="373" spans="1:9" x14ac:dyDescent="0.25">
      <c r="A373" s="204" t="s">
        <v>782</v>
      </c>
      <c r="B373" s="202" t="s">
        <v>766</v>
      </c>
      <c r="C373" s="205" t="s">
        <v>785</v>
      </c>
      <c r="D373" s="209">
        <v>44354</v>
      </c>
      <c r="E373" s="208">
        <v>14616.66</v>
      </c>
      <c r="F373" s="131" t="s">
        <v>764</v>
      </c>
      <c r="G373" s="237"/>
      <c r="H373" s="253">
        <v>14616.66</v>
      </c>
      <c r="I373" s="254" t="s">
        <v>749</v>
      </c>
    </row>
    <row r="374" spans="1:9" x14ac:dyDescent="0.25">
      <c r="A374" s="204" t="s">
        <v>786</v>
      </c>
      <c r="B374" s="202" t="s">
        <v>766</v>
      </c>
      <c r="C374" s="205" t="s">
        <v>10</v>
      </c>
      <c r="D374" s="209">
        <v>43774</v>
      </c>
      <c r="E374" s="208">
        <v>2383800</v>
      </c>
      <c r="F374" s="131" t="s">
        <v>764</v>
      </c>
      <c r="G374" s="237"/>
      <c r="H374" s="253">
        <v>2383800</v>
      </c>
      <c r="I374" s="254" t="s">
        <v>762</v>
      </c>
    </row>
    <row r="375" spans="1:9" x14ac:dyDescent="0.25">
      <c r="A375" s="204" t="s">
        <v>786</v>
      </c>
      <c r="B375" s="202" t="s">
        <v>766</v>
      </c>
      <c r="C375" s="205" t="s">
        <v>212</v>
      </c>
      <c r="D375" s="209">
        <v>43983</v>
      </c>
      <c r="E375" s="208">
        <v>153250</v>
      </c>
      <c r="F375" s="131" t="s">
        <v>764</v>
      </c>
      <c r="G375" s="237"/>
      <c r="H375" s="253">
        <v>153250</v>
      </c>
      <c r="I375" s="254" t="s">
        <v>762</v>
      </c>
    </row>
    <row r="376" spans="1:9" x14ac:dyDescent="0.25">
      <c r="A376" s="204" t="s">
        <v>786</v>
      </c>
      <c r="B376" s="202" t="s">
        <v>766</v>
      </c>
      <c r="C376" s="205" t="s">
        <v>269</v>
      </c>
      <c r="D376" s="209">
        <v>44105</v>
      </c>
      <c r="E376" s="208">
        <v>50550</v>
      </c>
      <c r="F376" s="131" t="s">
        <v>764</v>
      </c>
      <c r="G376" s="237"/>
      <c r="H376" s="253">
        <v>50550</v>
      </c>
      <c r="I376" s="254" t="s">
        <v>762</v>
      </c>
    </row>
    <row r="377" spans="1:9" x14ac:dyDescent="0.25">
      <c r="A377" s="204" t="s">
        <v>786</v>
      </c>
      <c r="B377" s="202" t="s">
        <v>766</v>
      </c>
      <c r="C377" s="205" t="s">
        <v>271</v>
      </c>
      <c r="D377" s="209">
        <v>44112</v>
      </c>
      <c r="E377" s="208">
        <v>54000</v>
      </c>
      <c r="F377" s="131" t="s">
        <v>764</v>
      </c>
      <c r="G377" s="241"/>
      <c r="H377" s="253">
        <v>54000</v>
      </c>
      <c r="I377" s="254" t="s">
        <v>762</v>
      </c>
    </row>
    <row r="378" spans="1:9" x14ac:dyDescent="0.25">
      <c r="A378" s="204" t="s">
        <v>786</v>
      </c>
      <c r="B378" s="202" t="s">
        <v>766</v>
      </c>
      <c r="C378" s="205" t="s">
        <v>272</v>
      </c>
      <c r="D378" s="209">
        <v>44112</v>
      </c>
      <c r="E378" s="208">
        <v>627534.49</v>
      </c>
      <c r="F378" s="131" t="s">
        <v>764</v>
      </c>
      <c r="G378" s="241"/>
      <c r="H378" s="253">
        <v>627534.49</v>
      </c>
      <c r="I378" s="254" t="s">
        <v>762</v>
      </c>
    </row>
    <row r="379" spans="1:9" x14ac:dyDescent="0.25">
      <c r="A379" s="204" t="s">
        <v>786</v>
      </c>
      <c r="B379" s="202" t="s">
        <v>766</v>
      </c>
      <c r="C379" s="205" t="s">
        <v>787</v>
      </c>
      <c r="D379" s="209">
        <v>44317</v>
      </c>
      <c r="E379" s="208">
        <v>408896.25</v>
      </c>
      <c r="F379" s="131" t="s">
        <v>764</v>
      </c>
      <c r="G379" s="241"/>
      <c r="H379" s="253">
        <v>408896.25</v>
      </c>
      <c r="I379" s="254" t="s">
        <v>749</v>
      </c>
    </row>
    <row r="380" spans="1:9" x14ac:dyDescent="0.25">
      <c r="A380" s="204" t="s">
        <v>786</v>
      </c>
      <c r="B380" s="202" t="s">
        <v>766</v>
      </c>
      <c r="C380" s="205" t="s">
        <v>171</v>
      </c>
      <c r="D380" s="209">
        <v>44351</v>
      </c>
      <c r="E380" s="208">
        <v>1918800</v>
      </c>
      <c r="F380" s="131" t="s">
        <v>764</v>
      </c>
      <c r="G380" s="241"/>
      <c r="H380" s="253">
        <v>1918800</v>
      </c>
      <c r="I380" s="254" t="s">
        <v>749</v>
      </c>
    </row>
    <row r="381" spans="1:9" x14ac:dyDescent="0.25">
      <c r="A381" s="204" t="s">
        <v>786</v>
      </c>
      <c r="B381" s="202" t="s">
        <v>766</v>
      </c>
      <c r="C381" s="205" t="s">
        <v>788</v>
      </c>
      <c r="D381" s="209">
        <v>44356</v>
      </c>
      <c r="E381" s="208">
        <v>54000</v>
      </c>
      <c r="F381" s="131" t="s">
        <v>764</v>
      </c>
      <c r="G381" s="230"/>
      <c r="H381" s="253">
        <v>54000</v>
      </c>
      <c r="I381" s="254" t="s">
        <v>749</v>
      </c>
    </row>
    <row r="382" spans="1:9" x14ac:dyDescent="0.25">
      <c r="A382" s="204" t="s">
        <v>786</v>
      </c>
      <c r="B382" s="202" t="s">
        <v>766</v>
      </c>
      <c r="C382" s="205" t="s">
        <v>789</v>
      </c>
      <c r="D382" s="209">
        <v>44409</v>
      </c>
      <c r="E382" s="208">
        <v>50550</v>
      </c>
      <c r="F382" s="131" t="s">
        <v>764</v>
      </c>
      <c r="G382" s="230"/>
      <c r="H382" s="253">
        <v>50550</v>
      </c>
      <c r="I382" s="254" t="s">
        <v>749</v>
      </c>
    </row>
    <row r="383" spans="1:9" x14ac:dyDescent="0.25">
      <c r="A383" s="204" t="s">
        <v>786</v>
      </c>
      <c r="B383" s="202" t="s">
        <v>766</v>
      </c>
      <c r="C383" s="205" t="s">
        <v>790</v>
      </c>
      <c r="D383" s="209">
        <v>44409</v>
      </c>
      <c r="E383" s="208">
        <v>53075</v>
      </c>
      <c r="F383" s="131" t="s">
        <v>764</v>
      </c>
      <c r="G383" s="230"/>
      <c r="H383" s="253">
        <v>53075</v>
      </c>
      <c r="I383" s="254" t="s">
        <v>749</v>
      </c>
    </row>
    <row r="384" spans="1:9" x14ac:dyDescent="0.25">
      <c r="A384" s="204" t="s">
        <v>786</v>
      </c>
      <c r="B384" s="202" t="s">
        <v>766</v>
      </c>
      <c r="C384" s="205" t="s">
        <v>791</v>
      </c>
      <c r="D384" s="209">
        <v>44409</v>
      </c>
      <c r="E384" s="208">
        <v>279221.25</v>
      </c>
      <c r="F384" s="131" t="s">
        <v>764</v>
      </c>
      <c r="G384" s="230"/>
      <c r="H384" s="253">
        <v>279221.25</v>
      </c>
      <c r="I384" s="254" t="s">
        <v>749</v>
      </c>
    </row>
    <row r="385" spans="1:9" x14ac:dyDescent="0.25">
      <c r="A385" s="204" t="s">
        <v>786</v>
      </c>
      <c r="B385" s="202" t="s">
        <v>766</v>
      </c>
      <c r="C385" s="205" t="s">
        <v>792</v>
      </c>
      <c r="D385" s="209">
        <v>44409</v>
      </c>
      <c r="E385" s="208">
        <v>6621</v>
      </c>
      <c r="F385" s="131" t="s">
        <v>764</v>
      </c>
      <c r="G385" s="230"/>
      <c r="H385" s="253">
        <v>6621</v>
      </c>
      <c r="I385" s="254" t="s">
        <v>749</v>
      </c>
    </row>
    <row r="386" spans="1:9" x14ac:dyDescent="0.25">
      <c r="A386" s="204" t="s">
        <v>786</v>
      </c>
      <c r="B386" s="202" t="s">
        <v>766</v>
      </c>
      <c r="C386" s="205" t="s">
        <v>793</v>
      </c>
      <c r="D386" s="209">
        <v>44409</v>
      </c>
      <c r="E386" s="208">
        <v>91200</v>
      </c>
      <c r="F386" s="131" t="s">
        <v>764</v>
      </c>
      <c r="G386" s="230"/>
      <c r="H386" s="253">
        <v>91200</v>
      </c>
      <c r="I386" s="254" t="s">
        <v>749</v>
      </c>
    </row>
    <row r="387" spans="1:9" x14ac:dyDescent="0.25">
      <c r="A387" s="204" t="s">
        <v>786</v>
      </c>
      <c r="B387" s="202" t="s">
        <v>766</v>
      </c>
      <c r="C387" s="205" t="s">
        <v>794</v>
      </c>
      <c r="D387" s="209">
        <v>44409</v>
      </c>
      <c r="E387" s="208">
        <v>76600</v>
      </c>
      <c r="F387" s="131" t="s">
        <v>764</v>
      </c>
      <c r="G387" s="230"/>
      <c r="H387" s="253">
        <v>76600</v>
      </c>
      <c r="I387" s="254" t="s">
        <v>749</v>
      </c>
    </row>
    <row r="388" spans="1:9" x14ac:dyDescent="0.25">
      <c r="A388" s="204" t="s">
        <v>786</v>
      </c>
      <c r="B388" s="202" t="s">
        <v>766</v>
      </c>
      <c r="C388" s="205" t="s">
        <v>795</v>
      </c>
      <c r="D388" s="209">
        <v>44409</v>
      </c>
      <c r="E388" s="208">
        <v>16000</v>
      </c>
      <c r="F388" s="131" t="s">
        <v>764</v>
      </c>
      <c r="G388" s="230"/>
      <c r="H388" s="253">
        <v>16000</v>
      </c>
      <c r="I388" s="254" t="s">
        <v>749</v>
      </c>
    </row>
    <row r="389" spans="1:9" x14ac:dyDescent="0.25">
      <c r="A389" s="204" t="s">
        <v>786</v>
      </c>
      <c r="B389" s="202" t="s">
        <v>766</v>
      </c>
      <c r="C389" s="205" t="s">
        <v>357</v>
      </c>
      <c r="D389" s="209">
        <v>44409</v>
      </c>
      <c r="E389" s="208">
        <v>79300</v>
      </c>
      <c r="F389" s="131" t="s">
        <v>764</v>
      </c>
      <c r="G389" s="230"/>
      <c r="H389" s="253">
        <v>79300</v>
      </c>
      <c r="I389" s="254" t="s">
        <v>749</v>
      </c>
    </row>
    <row r="390" spans="1:9" x14ac:dyDescent="0.25">
      <c r="A390" s="204" t="s">
        <v>786</v>
      </c>
      <c r="B390" s="202" t="s">
        <v>766</v>
      </c>
      <c r="C390" s="205" t="s">
        <v>796</v>
      </c>
      <c r="D390" s="209">
        <v>44409</v>
      </c>
      <c r="E390" s="208">
        <v>47953.599999999999</v>
      </c>
      <c r="F390" s="131" t="s">
        <v>764</v>
      </c>
      <c r="G390" s="230"/>
      <c r="H390" s="253">
        <v>47953.599999999999</v>
      </c>
      <c r="I390" s="254" t="s">
        <v>749</v>
      </c>
    </row>
    <row r="391" spans="1:9" x14ac:dyDescent="0.25">
      <c r="A391" s="204" t="s">
        <v>786</v>
      </c>
      <c r="B391" s="202" t="s">
        <v>766</v>
      </c>
      <c r="C391" s="205" t="s">
        <v>797</v>
      </c>
      <c r="D391" s="209">
        <v>44414</v>
      </c>
      <c r="E391" s="208">
        <v>13903.92</v>
      </c>
      <c r="F391" s="131" t="s">
        <v>764</v>
      </c>
      <c r="G391" s="230"/>
      <c r="H391" s="253">
        <v>13903.92</v>
      </c>
      <c r="I391" s="254" t="s">
        <v>749</v>
      </c>
    </row>
    <row r="392" spans="1:9" x14ac:dyDescent="0.25">
      <c r="A392" s="204" t="s">
        <v>786</v>
      </c>
      <c r="B392" s="202" t="s">
        <v>766</v>
      </c>
      <c r="C392" s="205" t="s">
        <v>798</v>
      </c>
      <c r="D392" s="209">
        <v>44426</v>
      </c>
      <c r="E392" s="208">
        <v>167885</v>
      </c>
      <c r="F392" s="131" t="s">
        <v>764</v>
      </c>
      <c r="G392" s="230"/>
      <c r="H392" s="253">
        <v>167885</v>
      </c>
      <c r="I392" s="254" t="s">
        <v>749</v>
      </c>
    </row>
    <row r="393" spans="1:9" x14ac:dyDescent="0.25">
      <c r="A393" s="204" t="s">
        <v>72</v>
      </c>
      <c r="B393" s="202" t="s">
        <v>766</v>
      </c>
      <c r="C393" s="211" t="s">
        <v>799</v>
      </c>
      <c r="D393" s="206">
        <v>43252</v>
      </c>
      <c r="E393" s="212">
        <v>45250.78</v>
      </c>
      <c r="F393" s="131" t="s">
        <v>764</v>
      </c>
      <c r="G393" s="230"/>
      <c r="H393" s="253">
        <v>45250.78</v>
      </c>
      <c r="I393" s="254" t="s">
        <v>762</v>
      </c>
    </row>
    <row r="394" spans="1:9" ht="27" x14ac:dyDescent="0.25">
      <c r="A394" s="204" t="s">
        <v>800</v>
      </c>
      <c r="B394" s="202" t="s">
        <v>766</v>
      </c>
      <c r="C394" s="205" t="s">
        <v>105</v>
      </c>
      <c r="D394" s="206">
        <v>44166</v>
      </c>
      <c r="E394" s="208">
        <v>8274163.5300000003</v>
      </c>
      <c r="F394" s="131" t="s">
        <v>764</v>
      </c>
      <c r="G394" s="230"/>
      <c r="H394" s="253">
        <v>8274163.5300000003</v>
      </c>
      <c r="I394" s="254" t="s">
        <v>762</v>
      </c>
    </row>
    <row r="395" spans="1:9" x14ac:dyDescent="0.25">
      <c r="A395" s="204" t="s">
        <v>94</v>
      </c>
      <c r="B395" s="202" t="s">
        <v>766</v>
      </c>
      <c r="C395" s="205" t="s">
        <v>801</v>
      </c>
      <c r="D395" s="206">
        <v>44403</v>
      </c>
      <c r="E395" s="208">
        <v>115200</v>
      </c>
      <c r="F395" s="131" t="s">
        <v>764</v>
      </c>
      <c r="G395" s="230"/>
      <c r="H395" s="253">
        <v>115200</v>
      </c>
      <c r="I395" s="254" t="s">
        <v>749</v>
      </c>
    </row>
    <row r="396" spans="1:9" x14ac:dyDescent="0.25">
      <c r="A396" s="204" t="s">
        <v>94</v>
      </c>
      <c r="B396" s="202" t="s">
        <v>766</v>
      </c>
      <c r="C396" s="205" t="s">
        <v>802</v>
      </c>
      <c r="D396" s="206">
        <v>44397</v>
      </c>
      <c r="E396" s="208">
        <v>403000</v>
      </c>
      <c r="F396" s="131" t="s">
        <v>764</v>
      </c>
      <c r="G396" s="230"/>
      <c r="H396" s="253">
        <v>403000</v>
      </c>
      <c r="I396" s="254" t="s">
        <v>749</v>
      </c>
    </row>
    <row r="397" spans="1:9" x14ac:dyDescent="0.25">
      <c r="A397" s="204" t="s">
        <v>94</v>
      </c>
      <c r="B397" s="202" t="s">
        <v>766</v>
      </c>
      <c r="C397" s="205" t="s">
        <v>803</v>
      </c>
      <c r="D397" s="206">
        <v>44397</v>
      </c>
      <c r="E397" s="208">
        <v>39000</v>
      </c>
      <c r="F397" s="131" t="s">
        <v>764</v>
      </c>
      <c r="G397" s="230"/>
      <c r="H397" s="253">
        <v>39000</v>
      </c>
      <c r="I397" s="254" t="s">
        <v>749</v>
      </c>
    </row>
    <row r="398" spans="1:9" x14ac:dyDescent="0.25">
      <c r="A398" s="204" t="s">
        <v>94</v>
      </c>
      <c r="B398" s="202" t="s">
        <v>766</v>
      </c>
      <c r="C398" s="205" t="s">
        <v>804</v>
      </c>
      <c r="D398" s="206">
        <v>44397</v>
      </c>
      <c r="E398" s="208">
        <v>72860</v>
      </c>
      <c r="F398" s="131" t="s">
        <v>764</v>
      </c>
      <c r="G398" s="230"/>
      <c r="H398" s="253">
        <v>72860</v>
      </c>
      <c r="I398" s="254" t="s">
        <v>749</v>
      </c>
    </row>
    <row r="399" spans="1:9" x14ac:dyDescent="0.25">
      <c r="A399" s="204" t="s">
        <v>94</v>
      </c>
      <c r="B399" s="202" t="s">
        <v>766</v>
      </c>
      <c r="C399" s="205" t="s">
        <v>805</v>
      </c>
      <c r="D399" s="206">
        <v>44397</v>
      </c>
      <c r="E399" s="208">
        <v>246756.46</v>
      </c>
      <c r="F399" s="131" t="s">
        <v>764</v>
      </c>
      <c r="G399" s="230"/>
      <c r="H399" s="253">
        <v>246756.46</v>
      </c>
      <c r="I399" s="254" t="s">
        <v>749</v>
      </c>
    </row>
    <row r="400" spans="1:9" x14ac:dyDescent="0.25">
      <c r="A400" s="204" t="s">
        <v>94</v>
      </c>
      <c r="B400" s="202" t="s">
        <v>766</v>
      </c>
      <c r="C400" s="205" t="s">
        <v>806</v>
      </c>
      <c r="D400" s="206">
        <v>44397</v>
      </c>
      <c r="E400" s="208">
        <v>36608.33</v>
      </c>
      <c r="F400" s="131" t="s">
        <v>764</v>
      </c>
      <c r="G400" s="230"/>
      <c r="H400" s="253">
        <v>36608.33</v>
      </c>
      <c r="I400" s="254" t="s">
        <v>749</v>
      </c>
    </row>
    <row r="401" spans="1:9" ht="27" x14ac:dyDescent="0.25">
      <c r="A401" s="204" t="s">
        <v>807</v>
      </c>
      <c r="B401" s="202" t="s">
        <v>766</v>
      </c>
      <c r="C401" s="205" t="s">
        <v>106</v>
      </c>
      <c r="D401" s="206">
        <v>44272</v>
      </c>
      <c r="E401" s="208">
        <v>6895900.1200000001</v>
      </c>
      <c r="F401" s="131" t="s">
        <v>764</v>
      </c>
      <c r="G401" s="230"/>
      <c r="H401" s="253">
        <v>6895900.1200000001</v>
      </c>
      <c r="I401" s="254" t="s">
        <v>749</v>
      </c>
    </row>
    <row r="402" spans="1:9" x14ac:dyDescent="0.25">
      <c r="A402" s="204" t="s">
        <v>808</v>
      </c>
      <c r="B402" s="202" t="s">
        <v>766</v>
      </c>
      <c r="C402" s="205" t="s">
        <v>142</v>
      </c>
      <c r="D402" s="206">
        <v>44348</v>
      </c>
      <c r="E402" s="208">
        <v>1476200</v>
      </c>
      <c r="F402" s="131" t="s">
        <v>764</v>
      </c>
      <c r="G402" s="230"/>
      <c r="H402" s="253">
        <v>1476200</v>
      </c>
      <c r="I402" s="254" t="s">
        <v>749</v>
      </c>
    </row>
    <row r="403" spans="1:9" x14ac:dyDescent="0.25">
      <c r="A403" s="204" t="s">
        <v>116</v>
      </c>
      <c r="B403" s="202" t="s">
        <v>766</v>
      </c>
      <c r="C403" s="205" t="s">
        <v>809</v>
      </c>
      <c r="D403" s="209">
        <v>44348</v>
      </c>
      <c r="E403" s="208">
        <v>376611.36</v>
      </c>
      <c r="F403" s="131" t="s">
        <v>764</v>
      </c>
      <c r="G403" s="230"/>
      <c r="H403" s="253">
        <v>376611.36</v>
      </c>
      <c r="I403" s="254" t="s">
        <v>749</v>
      </c>
    </row>
    <row r="404" spans="1:9" x14ac:dyDescent="0.25">
      <c r="A404" s="204" t="s">
        <v>116</v>
      </c>
      <c r="B404" s="202" t="s">
        <v>766</v>
      </c>
      <c r="C404" s="205" t="s">
        <v>810</v>
      </c>
      <c r="D404" s="209">
        <v>44406</v>
      </c>
      <c r="E404" s="208">
        <v>33600</v>
      </c>
      <c r="F404" s="131" t="s">
        <v>764</v>
      </c>
      <c r="G404" s="230"/>
      <c r="H404" s="253">
        <v>33600</v>
      </c>
      <c r="I404" s="254" t="s">
        <v>749</v>
      </c>
    </row>
    <row r="405" spans="1:9" x14ac:dyDescent="0.25">
      <c r="A405" s="204" t="s">
        <v>116</v>
      </c>
      <c r="B405" s="202" t="s">
        <v>766</v>
      </c>
      <c r="C405" s="205" t="s">
        <v>811</v>
      </c>
      <c r="D405" s="209">
        <v>44406</v>
      </c>
      <c r="E405" s="208">
        <v>32852.080000000002</v>
      </c>
      <c r="F405" s="131" t="s">
        <v>764</v>
      </c>
      <c r="G405" s="230"/>
      <c r="H405" s="253">
        <v>32852.080000000002</v>
      </c>
      <c r="I405" s="254" t="s">
        <v>749</v>
      </c>
    </row>
    <row r="406" spans="1:9" x14ac:dyDescent="0.25">
      <c r="A406" s="204" t="s">
        <v>116</v>
      </c>
      <c r="B406" s="202" t="s">
        <v>766</v>
      </c>
      <c r="C406" s="205" t="s">
        <v>812</v>
      </c>
      <c r="D406" s="209">
        <v>44406</v>
      </c>
      <c r="E406" s="208">
        <v>20954.16</v>
      </c>
      <c r="F406" s="131" t="s">
        <v>764</v>
      </c>
      <c r="G406" s="230"/>
      <c r="H406" s="253">
        <v>20954.16</v>
      </c>
      <c r="I406" s="254" t="s">
        <v>749</v>
      </c>
    </row>
    <row r="407" spans="1:9" x14ac:dyDescent="0.25">
      <c r="A407" s="204" t="s">
        <v>116</v>
      </c>
      <c r="B407" s="202" t="s">
        <v>766</v>
      </c>
      <c r="C407" s="205" t="s">
        <v>813</v>
      </c>
      <c r="D407" s="209">
        <v>44406</v>
      </c>
      <c r="E407" s="208">
        <v>21050</v>
      </c>
      <c r="F407" s="131" t="s">
        <v>764</v>
      </c>
      <c r="G407" s="230"/>
      <c r="H407" s="253">
        <v>21050</v>
      </c>
      <c r="I407" s="254" t="s">
        <v>749</v>
      </c>
    </row>
    <row r="408" spans="1:9" x14ac:dyDescent="0.25">
      <c r="A408" s="204" t="s">
        <v>116</v>
      </c>
      <c r="B408" s="202" t="s">
        <v>766</v>
      </c>
      <c r="C408" s="205" t="s">
        <v>814</v>
      </c>
      <c r="D408" s="209">
        <v>44406</v>
      </c>
      <c r="E408" s="208">
        <v>113015.63</v>
      </c>
      <c r="F408" s="131" t="s">
        <v>764</v>
      </c>
      <c r="G408" s="230"/>
      <c r="H408" s="253">
        <v>113015.63</v>
      </c>
      <c r="I408" s="254" t="s">
        <v>749</v>
      </c>
    </row>
    <row r="409" spans="1:9" x14ac:dyDescent="0.25">
      <c r="A409" s="204" t="s">
        <v>116</v>
      </c>
      <c r="B409" s="202" t="s">
        <v>766</v>
      </c>
      <c r="C409" s="205" t="s">
        <v>815</v>
      </c>
      <c r="D409" s="209">
        <v>44406</v>
      </c>
      <c r="E409" s="208">
        <v>4979.6899999999996</v>
      </c>
      <c r="F409" s="131" t="s">
        <v>764</v>
      </c>
      <c r="G409" s="230"/>
      <c r="H409" s="253">
        <v>4979.6899999999996</v>
      </c>
      <c r="I409" s="254" t="s">
        <v>749</v>
      </c>
    </row>
    <row r="410" spans="1:9" x14ac:dyDescent="0.25">
      <c r="A410" s="204" t="s">
        <v>116</v>
      </c>
      <c r="B410" s="202" t="s">
        <v>766</v>
      </c>
      <c r="C410" s="205" t="s">
        <v>816</v>
      </c>
      <c r="D410" s="209">
        <v>44406</v>
      </c>
      <c r="E410" s="208">
        <v>6225</v>
      </c>
      <c r="F410" s="131" t="s">
        <v>764</v>
      </c>
      <c r="G410" s="230"/>
      <c r="H410" s="253">
        <v>6225</v>
      </c>
      <c r="I410" s="254" t="s">
        <v>749</v>
      </c>
    </row>
    <row r="411" spans="1:9" x14ac:dyDescent="0.25">
      <c r="A411" s="204" t="s">
        <v>116</v>
      </c>
      <c r="B411" s="202" t="s">
        <v>766</v>
      </c>
      <c r="C411" s="205" t="s">
        <v>817</v>
      </c>
      <c r="D411" s="209">
        <v>44406</v>
      </c>
      <c r="E411" s="208">
        <v>12435.16</v>
      </c>
      <c r="F411" s="131" t="s">
        <v>764</v>
      </c>
      <c r="G411" s="230"/>
      <c r="H411" s="253">
        <v>12435.16</v>
      </c>
      <c r="I411" s="254" t="s">
        <v>749</v>
      </c>
    </row>
    <row r="412" spans="1:9" x14ac:dyDescent="0.25">
      <c r="A412" s="204" t="s">
        <v>116</v>
      </c>
      <c r="B412" s="202" t="s">
        <v>766</v>
      </c>
      <c r="C412" s="205" t="s">
        <v>818</v>
      </c>
      <c r="D412" s="209">
        <v>44406</v>
      </c>
      <c r="E412" s="208">
        <v>16987.169999999998</v>
      </c>
      <c r="F412" s="131" t="s">
        <v>764</v>
      </c>
      <c r="G412" s="230"/>
      <c r="H412" s="253">
        <v>16987.169999999998</v>
      </c>
      <c r="I412" s="254" t="s">
        <v>749</v>
      </c>
    </row>
    <row r="413" spans="1:9" x14ac:dyDescent="0.25">
      <c r="A413" s="204" t="s">
        <v>116</v>
      </c>
      <c r="B413" s="202" t="s">
        <v>766</v>
      </c>
      <c r="C413" s="205" t="s">
        <v>819</v>
      </c>
      <c r="D413" s="209">
        <v>44406</v>
      </c>
      <c r="E413" s="208">
        <v>3900</v>
      </c>
      <c r="F413" s="131" t="s">
        <v>764</v>
      </c>
      <c r="G413" s="230"/>
      <c r="H413" s="253">
        <v>3900</v>
      </c>
      <c r="I413" s="254" t="s">
        <v>749</v>
      </c>
    </row>
    <row r="414" spans="1:9" x14ac:dyDescent="0.25">
      <c r="A414" s="204" t="s">
        <v>116</v>
      </c>
      <c r="B414" s="202" t="s">
        <v>766</v>
      </c>
      <c r="C414" s="205" t="s">
        <v>820</v>
      </c>
      <c r="D414" s="209">
        <v>44406</v>
      </c>
      <c r="E414" s="208">
        <v>15427.08</v>
      </c>
      <c r="F414" s="131" t="s">
        <v>764</v>
      </c>
      <c r="G414" s="230"/>
      <c r="H414" s="253">
        <v>15427.08</v>
      </c>
      <c r="I414" s="254" t="s">
        <v>749</v>
      </c>
    </row>
    <row r="415" spans="1:9" x14ac:dyDescent="0.25">
      <c r="A415" s="204" t="s">
        <v>119</v>
      </c>
      <c r="B415" s="202" t="s">
        <v>766</v>
      </c>
      <c r="C415" s="205" t="s">
        <v>821</v>
      </c>
      <c r="D415" s="209">
        <v>44410</v>
      </c>
      <c r="E415" s="208">
        <v>12226.66</v>
      </c>
      <c r="F415" s="131" t="s">
        <v>764</v>
      </c>
      <c r="G415" s="230"/>
      <c r="H415" s="253">
        <v>12226.66</v>
      </c>
      <c r="I415" s="254" t="s">
        <v>749</v>
      </c>
    </row>
    <row r="416" spans="1:9" x14ac:dyDescent="0.25">
      <c r="A416" s="204" t="s">
        <v>119</v>
      </c>
      <c r="B416" s="202" t="s">
        <v>766</v>
      </c>
      <c r="C416" s="205" t="s">
        <v>355</v>
      </c>
      <c r="D416" s="209">
        <v>44410</v>
      </c>
      <c r="E416" s="208">
        <v>26074.400000000001</v>
      </c>
      <c r="F416" s="131" t="s">
        <v>764</v>
      </c>
      <c r="G416" s="230"/>
      <c r="H416" s="253">
        <v>26074.400000000001</v>
      </c>
      <c r="I416" s="254" t="s">
        <v>749</v>
      </c>
    </row>
    <row r="417" spans="1:9" x14ac:dyDescent="0.25">
      <c r="A417" s="204" t="s">
        <v>119</v>
      </c>
      <c r="B417" s="202" t="s">
        <v>766</v>
      </c>
      <c r="C417" s="205" t="s">
        <v>822</v>
      </c>
      <c r="D417" s="209">
        <v>44410</v>
      </c>
      <c r="E417" s="208">
        <v>5738.67</v>
      </c>
      <c r="F417" s="131" t="s">
        <v>764</v>
      </c>
      <c r="G417" s="230"/>
      <c r="H417" s="253">
        <v>5738.67</v>
      </c>
      <c r="I417" s="254" t="s">
        <v>749</v>
      </c>
    </row>
    <row r="418" spans="1:9" x14ac:dyDescent="0.25">
      <c r="A418" s="204" t="s">
        <v>119</v>
      </c>
      <c r="B418" s="202" t="s">
        <v>766</v>
      </c>
      <c r="C418" s="205" t="s">
        <v>273</v>
      </c>
      <c r="D418" s="209">
        <v>44410</v>
      </c>
      <c r="E418" s="208">
        <v>6113.33</v>
      </c>
      <c r="F418" s="131" t="s">
        <v>764</v>
      </c>
      <c r="G418" s="230"/>
      <c r="H418" s="253">
        <v>6113.33</v>
      </c>
      <c r="I418" s="254" t="s">
        <v>749</v>
      </c>
    </row>
    <row r="419" spans="1:9" x14ac:dyDescent="0.25">
      <c r="A419" s="204" t="s">
        <v>126</v>
      </c>
      <c r="B419" s="202" t="s">
        <v>766</v>
      </c>
      <c r="C419" s="213" t="s">
        <v>823</v>
      </c>
      <c r="D419" s="209">
        <v>43983</v>
      </c>
      <c r="E419" s="208">
        <v>68250</v>
      </c>
      <c r="F419" s="131" t="s">
        <v>764</v>
      </c>
      <c r="G419" s="230"/>
      <c r="H419" s="253">
        <v>68250</v>
      </c>
      <c r="I419" s="254" t="s">
        <v>762</v>
      </c>
    </row>
    <row r="420" spans="1:9" x14ac:dyDescent="0.25">
      <c r="A420" s="204" t="s">
        <v>126</v>
      </c>
      <c r="B420" s="202" t="s">
        <v>766</v>
      </c>
      <c r="C420" s="213" t="s">
        <v>824</v>
      </c>
      <c r="D420" s="209">
        <v>44348</v>
      </c>
      <c r="E420" s="208">
        <v>235500</v>
      </c>
      <c r="F420" s="131" t="s">
        <v>764</v>
      </c>
      <c r="G420" s="230"/>
      <c r="H420" s="253">
        <v>235500</v>
      </c>
      <c r="I420" s="254" t="s">
        <v>749</v>
      </c>
    </row>
    <row r="421" spans="1:9" x14ac:dyDescent="0.25">
      <c r="A421" s="204" t="s">
        <v>126</v>
      </c>
      <c r="B421" s="202" t="s">
        <v>766</v>
      </c>
      <c r="C421" s="213" t="s">
        <v>342</v>
      </c>
      <c r="D421" s="209">
        <v>44409</v>
      </c>
      <c r="E421" s="208">
        <v>52950</v>
      </c>
      <c r="F421" s="131" t="s">
        <v>764</v>
      </c>
      <c r="G421" s="230"/>
      <c r="H421" s="253">
        <v>52950</v>
      </c>
      <c r="I421" s="254" t="s">
        <v>749</v>
      </c>
    </row>
    <row r="422" spans="1:9" x14ac:dyDescent="0.25">
      <c r="A422" s="204" t="s">
        <v>126</v>
      </c>
      <c r="B422" s="202" t="s">
        <v>766</v>
      </c>
      <c r="C422" s="213" t="s">
        <v>825</v>
      </c>
      <c r="D422" s="209">
        <v>44438</v>
      </c>
      <c r="E422" s="208">
        <v>1380000</v>
      </c>
      <c r="F422" s="131" t="s">
        <v>764</v>
      </c>
      <c r="G422" s="230"/>
      <c r="H422" s="253">
        <v>1380000</v>
      </c>
      <c r="I422" s="254" t="s">
        <v>749</v>
      </c>
    </row>
    <row r="423" spans="1:9" x14ac:dyDescent="0.25">
      <c r="A423" s="204" t="s">
        <v>827</v>
      </c>
      <c r="B423" s="202" t="s">
        <v>766</v>
      </c>
      <c r="C423" s="211" t="s">
        <v>214</v>
      </c>
      <c r="D423" s="206">
        <v>43862</v>
      </c>
      <c r="E423" s="208">
        <v>74750</v>
      </c>
      <c r="F423" s="131" t="s">
        <v>764</v>
      </c>
      <c r="G423" s="230"/>
      <c r="H423" s="253">
        <v>74750</v>
      </c>
      <c r="I423" s="254" t="s">
        <v>762</v>
      </c>
    </row>
    <row r="424" spans="1:9" x14ac:dyDescent="0.25">
      <c r="A424" s="204" t="s">
        <v>828</v>
      </c>
      <c r="B424" s="202" t="s">
        <v>766</v>
      </c>
      <c r="C424" s="213" t="s">
        <v>379</v>
      </c>
      <c r="D424" s="209">
        <v>44411</v>
      </c>
      <c r="E424" s="208">
        <v>186000</v>
      </c>
      <c r="F424" s="131" t="s">
        <v>764</v>
      </c>
      <c r="G424" s="230"/>
      <c r="H424" s="253">
        <v>186000</v>
      </c>
      <c r="I424" s="254" t="s">
        <v>749</v>
      </c>
    </row>
    <row r="425" spans="1:9" x14ac:dyDescent="0.25">
      <c r="A425" s="204" t="s">
        <v>828</v>
      </c>
      <c r="B425" s="202" t="s">
        <v>766</v>
      </c>
      <c r="C425" s="213" t="s">
        <v>378</v>
      </c>
      <c r="D425" s="209">
        <v>44411</v>
      </c>
      <c r="E425" s="208">
        <v>186000</v>
      </c>
      <c r="F425" s="131" t="s">
        <v>764</v>
      </c>
      <c r="G425" s="230"/>
      <c r="H425" s="253">
        <v>186000</v>
      </c>
      <c r="I425" s="254" t="s">
        <v>749</v>
      </c>
    </row>
    <row r="426" spans="1:9" x14ac:dyDescent="0.25">
      <c r="A426" s="210" t="s">
        <v>298</v>
      </c>
      <c r="B426" s="202" t="s">
        <v>766</v>
      </c>
      <c r="C426" s="205" t="s">
        <v>829</v>
      </c>
      <c r="D426" s="209">
        <v>44409</v>
      </c>
      <c r="E426" s="208">
        <v>391125</v>
      </c>
      <c r="F426" s="131" t="s">
        <v>764</v>
      </c>
      <c r="G426" s="230"/>
      <c r="H426" s="253">
        <v>391125</v>
      </c>
      <c r="I426" s="254" t="s">
        <v>749</v>
      </c>
    </row>
    <row r="427" spans="1:9" x14ac:dyDescent="0.25">
      <c r="A427" s="210" t="s">
        <v>298</v>
      </c>
      <c r="B427" s="202" t="s">
        <v>766</v>
      </c>
      <c r="C427" s="205" t="s">
        <v>830</v>
      </c>
      <c r="D427" s="209">
        <v>44409</v>
      </c>
      <c r="E427" s="208">
        <v>268700</v>
      </c>
      <c r="F427" s="131" t="s">
        <v>764</v>
      </c>
      <c r="G427" s="230"/>
      <c r="H427" s="253">
        <v>268700</v>
      </c>
      <c r="I427" s="254" t="s">
        <v>749</v>
      </c>
    </row>
    <row r="428" spans="1:9" x14ac:dyDescent="0.25">
      <c r="A428" s="210" t="s">
        <v>298</v>
      </c>
      <c r="B428" s="202" t="s">
        <v>766</v>
      </c>
      <c r="C428" s="205" t="s">
        <v>245</v>
      </c>
      <c r="D428" s="209">
        <v>44409</v>
      </c>
      <c r="E428" s="208">
        <v>365200</v>
      </c>
      <c r="F428" s="131" t="s">
        <v>764</v>
      </c>
      <c r="G428" s="230"/>
      <c r="H428" s="253">
        <v>365200</v>
      </c>
      <c r="I428" s="254" t="s">
        <v>749</v>
      </c>
    </row>
    <row r="429" spans="1:9" x14ac:dyDescent="0.25">
      <c r="A429" s="210" t="s">
        <v>298</v>
      </c>
      <c r="B429" s="202" t="s">
        <v>766</v>
      </c>
      <c r="C429" s="205" t="s">
        <v>246</v>
      </c>
      <c r="D429" s="209">
        <v>44409</v>
      </c>
      <c r="E429" s="208">
        <v>455085</v>
      </c>
      <c r="F429" s="131" t="s">
        <v>764</v>
      </c>
      <c r="G429" s="230"/>
      <c r="H429" s="253">
        <v>455085</v>
      </c>
      <c r="I429" s="254" t="s">
        <v>749</v>
      </c>
    </row>
    <row r="430" spans="1:9" x14ac:dyDescent="0.25">
      <c r="A430" s="210" t="s">
        <v>298</v>
      </c>
      <c r="B430" s="202" t="s">
        <v>766</v>
      </c>
      <c r="C430" s="205" t="s">
        <v>247</v>
      </c>
      <c r="D430" s="209">
        <v>44409</v>
      </c>
      <c r="E430" s="208">
        <v>34150</v>
      </c>
      <c r="F430" s="131" t="s">
        <v>764</v>
      </c>
      <c r="G430" s="230"/>
      <c r="H430" s="253">
        <v>34150</v>
      </c>
      <c r="I430" s="254" t="s">
        <v>749</v>
      </c>
    </row>
    <row r="431" spans="1:9" x14ac:dyDescent="0.25">
      <c r="A431" s="210" t="s">
        <v>298</v>
      </c>
      <c r="B431" s="202" t="s">
        <v>766</v>
      </c>
      <c r="C431" s="205" t="s">
        <v>831</v>
      </c>
      <c r="D431" s="209">
        <v>44409</v>
      </c>
      <c r="E431" s="208">
        <v>166050</v>
      </c>
      <c r="F431" s="131" t="s">
        <v>764</v>
      </c>
      <c r="G431" s="230"/>
      <c r="H431" s="253">
        <v>166050</v>
      </c>
      <c r="I431" s="254" t="s">
        <v>749</v>
      </c>
    </row>
    <row r="432" spans="1:9" x14ac:dyDescent="0.25">
      <c r="A432" s="210" t="s">
        <v>298</v>
      </c>
      <c r="B432" s="202" t="s">
        <v>766</v>
      </c>
      <c r="C432" s="205" t="s">
        <v>832</v>
      </c>
      <c r="D432" s="209">
        <v>44409</v>
      </c>
      <c r="E432" s="208">
        <v>55350</v>
      </c>
      <c r="F432" s="131" t="s">
        <v>764</v>
      </c>
      <c r="G432" s="230"/>
      <c r="H432" s="253">
        <v>55350</v>
      </c>
      <c r="I432" s="254" t="s">
        <v>749</v>
      </c>
    </row>
    <row r="433" spans="1:9" x14ac:dyDescent="0.25">
      <c r="A433" s="210" t="s">
        <v>298</v>
      </c>
      <c r="B433" s="202" t="s">
        <v>766</v>
      </c>
      <c r="C433" s="205" t="s">
        <v>833</v>
      </c>
      <c r="D433" s="209">
        <v>44409</v>
      </c>
      <c r="E433" s="208">
        <v>114990</v>
      </c>
      <c r="F433" s="131" t="s">
        <v>764</v>
      </c>
      <c r="G433" s="230"/>
      <c r="H433" s="253">
        <v>114990</v>
      </c>
      <c r="I433" s="254" t="s">
        <v>749</v>
      </c>
    </row>
    <row r="434" spans="1:9" x14ac:dyDescent="0.25">
      <c r="A434" s="210" t="s">
        <v>298</v>
      </c>
      <c r="B434" s="202" t="s">
        <v>766</v>
      </c>
      <c r="C434" s="205" t="s">
        <v>319</v>
      </c>
      <c r="D434" s="209">
        <v>44409</v>
      </c>
      <c r="E434" s="208">
        <v>72500</v>
      </c>
      <c r="F434" s="131" t="s">
        <v>764</v>
      </c>
      <c r="G434" s="230"/>
      <c r="H434" s="253">
        <v>72500</v>
      </c>
      <c r="I434" s="254" t="s">
        <v>749</v>
      </c>
    </row>
    <row r="435" spans="1:9" x14ac:dyDescent="0.25">
      <c r="A435" s="210" t="s">
        <v>298</v>
      </c>
      <c r="B435" s="202" t="s">
        <v>766</v>
      </c>
      <c r="C435" s="205" t="s">
        <v>834</v>
      </c>
      <c r="D435" s="209">
        <v>44409</v>
      </c>
      <c r="E435" s="208">
        <v>250550</v>
      </c>
      <c r="F435" s="131" t="s">
        <v>764</v>
      </c>
      <c r="G435" s="230"/>
      <c r="H435" s="253">
        <v>250550</v>
      </c>
      <c r="I435" s="254" t="s">
        <v>749</v>
      </c>
    </row>
    <row r="436" spans="1:9" x14ac:dyDescent="0.25">
      <c r="A436" s="210" t="s">
        <v>298</v>
      </c>
      <c r="B436" s="202" t="s">
        <v>766</v>
      </c>
      <c r="C436" s="205" t="s">
        <v>835</v>
      </c>
      <c r="D436" s="209">
        <v>44409</v>
      </c>
      <c r="E436" s="208">
        <v>20295</v>
      </c>
      <c r="F436" s="131" t="s">
        <v>764</v>
      </c>
      <c r="G436" s="230"/>
      <c r="H436" s="253">
        <v>20295</v>
      </c>
      <c r="I436" s="254" t="s">
        <v>749</v>
      </c>
    </row>
    <row r="437" spans="1:9" x14ac:dyDescent="0.25">
      <c r="A437" s="204" t="s">
        <v>302</v>
      </c>
      <c r="B437" s="202" t="s">
        <v>766</v>
      </c>
      <c r="C437" s="214" t="s">
        <v>836</v>
      </c>
      <c r="D437" s="215">
        <v>44416</v>
      </c>
      <c r="E437" s="216">
        <v>2041704</v>
      </c>
      <c r="F437" s="131" t="s">
        <v>764</v>
      </c>
      <c r="G437" s="230"/>
      <c r="H437" s="253">
        <v>2041704</v>
      </c>
      <c r="I437" s="254" t="s">
        <v>749</v>
      </c>
    </row>
    <row r="438" spans="1:9" ht="27" x14ac:dyDescent="0.25">
      <c r="A438" s="204" t="s">
        <v>837</v>
      </c>
      <c r="B438" s="202" t="s">
        <v>766</v>
      </c>
      <c r="C438" s="205" t="s">
        <v>349</v>
      </c>
      <c r="D438" s="209">
        <v>43983</v>
      </c>
      <c r="E438" s="208">
        <v>199366.26</v>
      </c>
      <c r="F438" s="131" t="s">
        <v>764</v>
      </c>
      <c r="G438" s="230"/>
      <c r="H438" s="253">
        <v>199366.26</v>
      </c>
      <c r="I438" s="254" t="s">
        <v>762</v>
      </c>
    </row>
    <row r="439" spans="1:9" ht="15.75" x14ac:dyDescent="0.25">
      <c r="A439" s="132"/>
      <c r="B439" s="325" t="s">
        <v>398</v>
      </c>
      <c r="C439" s="325"/>
      <c r="D439" s="325"/>
      <c r="E439" s="188">
        <f>SUM(E14:E438)</f>
        <v>253326974.81000003</v>
      </c>
      <c r="F439" s="151"/>
      <c r="G439" s="188">
        <f>SUM(G14:G438)</f>
        <v>60285236.710000008</v>
      </c>
      <c r="H439" s="188">
        <f>SUM(H14:H438)</f>
        <v>193041738.10000002</v>
      </c>
      <c r="I439" s="132"/>
    </row>
    <row r="440" spans="1:9" ht="15.75" x14ac:dyDescent="0.25">
      <c r="A440" s="152"/>
      <c r="B440" s="152"/>
      <c r="C440" s="150"/>
      <c r="D440" s="149"/>
      <c r="E440" s="153"/>
      <c r="F440" s="153"/>
      <c r="G440" s="153"/>
      <c r="H440" s="154"/>
      <c r="I440" s="132"/>
    </row>
    <row r="441" spans="1:9" s="180" customFormat="1" ht="15.75" x14ac:dyDescent="0.25">
      <c r="A441" s="189"/>
      <c r="B441" s="189"/>
      <c r="C441" s="187"/>
      <c r="D441" s="186"/>
      <c r="E441" s="190"/>
      <c r="F441" s="190"/>
      <c r="G441" s="190"/>
      <c r="H441" s="191"/>
    </row>
    <row r="442" spans="1:9" s="180" customFormat="1" ht="15.75" x14ac:dyDescent="0.25">
      <c r="A442" s="189"/>
      <c r="B442" s="189"/>
      <c r="C442" s="187"/>
      <c r="D442" s="186"/>
      <c r="E442" s="190"/>
      <c r="F442" s="190"/>
      <c r="G442" s="190"/>
      <c r="H442" s="191"/>
    </row>
    <row r="443" spans="1:9" s="180" customFormat="1" ht="15.75" x14ac:dyDescent="0.25">
      <c r="A443" s="189"/>
      <c r="B443" s="189"/>
      <c r="C443" s="187"/>
      <c r="D443" s="186"/>
      <c r="E443" s="190"/>
      <c r="F443" s="190"/>
      <c r="G443" s="190"/>
      <c r="H443" s="191"/>
    </row>
    <row r="444" spans="1:9" s="180" customFormat="1" ht="15.75" x14ac:dyDescent="0.25">
      <c r="A444" s="189"/>
      <c r="B444" s="189"/>
      <c r="C444" s="187"/>
      <c r="D444" s="186"/>
      <c r="E444" s="190"/>
      <c r="F444" s="190"/>
      <c r="G444" s="190"/>
      <c r="H444" s="191"/>
    </row>
    <row r="445" spans="1:9" s="180" customFormat="1" ht="15.75" x14ac:dyDescent="0.25">
      <c r="A445" s="189"/>
      <c r="B445" s="189"/>
      <c r="C445" s="187"/>
      <c r="D445" s="186"/>
      <c r="E445" s="190"/>
      <c r="F445" s="190"/>
      <c r="G445" s="190"/>
      <c r="H445" s="191"/>
    </row>
    <row r="446" spans="1:9" s="180" customFormat="1" ht="15.75" x14ac:dyDescent="0.25">
      <c r="A446" s="189"/>
      <c r="B446" s="189"/>
      <c r="C446" s="187"/>
      <c r="D446" s="186"/>
      <c r="E446" s="190"/>
      <c r="F446" s="190"/>
      <c r="G446" s="190"/>
      <c r="H446" s="191"/>
    </row>
    <row r="447" spans="1:9" s="180" customFormat="1" ht="15.75" x14ac:dyDescent="0.25">
      <c r="A447" s="189"/>
      <c r="B447" s="189"/>
      <c r="C447" s="187"/>
      <c r="D447" s="186"/>
      <c r="E447" s="190"/>
      <c r="F447" s="190"/>
      <c r="G447" s="190"/>
      <c r="H447" s="191"/>
    </row>
    <row r="448" spans="1:9" s="180" customFormat="1" ht="15.75" x14ac:dyDescent="0.25">
      <c r="A448" s="189"/>
      <c r="B448" s="189"/>
      <c r="C448" s="187"/>
      <c r="D448" s="186"/>
      <c r="E448" s="190"/>
      <c r="F448" s="190"/>
      <c r="G448" s="190"/>
      <c r="H448" s="191"/>
    </row>
    <row r="449" spans="1:9" s="180" customFormat="1" ht="15.75" x14ac:dyDescent="0.25">
      <c r="A449" s="189"/>
      <c r="B449" s="189"/>
      <c r="C449" s="187"/>
      <c r="D449" s="186"/>
      <c r="E449" s="190"/>
      <c r="F449" s="190"/>
      <c r="G449" s="190"/>
      <c r="H449" s="191"/>
    </row>
    <row r="450" spans="1:9" s="180" customFormat="1" ht="15.75" x14ac:dyDescent="0.25">
      <c r="A450" s="189"/>
      <c r="B450" s="189"/>
      <c r="C450" s="187"/>
      <c r="D450" s="186"/>
      <c r="E450" s="190"/>
      <c r="F450" s="190"/>
      <c r="G450" s="190"/>
      <c r="H450" s="191"/>
    </row>
    <row r="451" spans="1:9" s="180" customFormat="1" ht="15.75" x14ac:dyDescent="0.25">
      <c r="A451" s="189"/>
      <c r="B451" s="189"/>
      <c r="C451" s="187"/>
      <c r="D451" s="186"/>
      <c r="E451" s="190"/>
      <c r="F451" s="190"/>
      <c r="G451" s="190"/>
      <c r="H451" s="191"/>
    </row>
    <row r="452" spans="1:9" s="180" customFormat="1" ht="15.75" x14ac:dyDescent="0.25">
      <c r="A452" s="189"/>
      <c r="B452" s="189"/>
      <c r="C452" s="187"/>
      <c r="D452" s="186"/>
      <c r="E452" s="190"/>
      <c r="F452" s="190"/>
      <c r="G452" s="190"/>
      <c r="H452" s="191"/>
    </row>
    <row r="453" spans="1:9" s="180" customFormat="1" ht="15.75" x14ac:dyDescent="0.25">
      <c r="A453" s="189"/>
      <c r="B453" s="189"/>
      <c r="C453" s="187"/>
      <c r="D453" s="186"/>
      <c r="E453" s="190"/>
      <c r="F453" s="190"/>
      <c r="G453" s="190"/>
      <c r="H453" s="191"/>
    </row>
    <row r="454" spans="1:9" s="180" customFormat="1" ht="15.75" x14ac:dyDescent="0.25">
      <c r="A454" s="189"/>
      <c r="B454" s="189"/>
      <c r="C454" s="187"/>
      <c r="D454" s="186"/>
      <c r="E454" s="190"/>
      <c r="F454" s="190"/>
      <c r="G454" s="190"/>
      <c r="H454" s="191"/>
    </row>
    <row r="455" spans="1:9" s="180" customFormat="1" ht="15.75" x14ac:dyDescent="0.25">
      <c r="A455" s="189"/>
      <c r="B455" s="189"/>
      <c r="C455" s="187"/>
      <c r="D455" s="186"/>
      <c r="E455" s="190"/>
      <c r="F455" s="190"/>
      <c r="G455" s="190"/>
      <c r="H455" s="191"/>
    </row>
    <row r="456" spans="1:9" s="180" customFormat="1" ht="15.75" x14ac:dyDescent="0.25">
      <c r="A456" s="189"/>
      <c r="B456" s="189"/>
      <c r="C456" s="187"/>
      <c r="D456" s="186"/>
      <c r="E456" s="190"/>
      <c r="F456" s="190"/>
      <c r="G456" s="190"/>
      <c r="H456" s="191"/>
    </row>
    <row r="457" spans="1:9" s="180" customFormat="1" ht="15.75" x14ac:dyDescent="0.25">
      <c r="A457" s="189"/>
      <c r="B457" s="189"/>
      <c r="C457" s="187"/>
      <c r="D457" s="186"/>
      <c r="E457" s="190"/>
      <c r="F457" s="190"/>
      <c r="G457" s="190"/>
      <c r="H457" s="191"/>
    </row>
    <row r="458" spans="1:9" s="180" customFormat="1" ht="15.75" x14ac:dyDescent="0.25">
      <c r="A458" s="189"/>
      <c r="B458" s="189"/>
      <c r="C458" s="187"/>
      <c r="D458" s="186"/>
      <c r="E458" s="190"/>
      <c r="F458" s="190"/>
      <c r="G458" s="190"/>
      <c r="H458" s="191"/>
    </row>
    <row r="459" spans="1:9" s="180" customFormat="1" ht="15.75" x14ac:dyDescent="0.25">
      <c r="A459" s="189"/>
      <c r="B459" s="189"/>
      <c r="C459" s="187"/>
      <c r="D459" s="186"/>
      <c r="E459" s="190"/>
      <c r="F459" s="190"/>
      <c r="G459" s="190"/>
      <c r="H459" s="191"/>
    </row>
    <row r="460" spans="1:9" s="180" customFormat="1" ht="15.75" x14ac:dyDescent="0.25">
      <c r="A460" s="189"/>
      <c r="B460" s="189"/>
      <c r="C460" s="187"/>
      <c r="D460" s="186"/>
      <c r="E460" s="190"/>
      <c r="F460" s="190"/>
      <c r="G460" s="190"/>
      <c r="H460" s="191"/>
    </row>
    <row r="461" spans="1:9" s="180" customFormat="1" ht="15.75" x14ac:dyDescent="0.25">
      <c r="A461" s="189"/>
      <c r="B461" s="189"/>
      <c r="C461" s="187"/>
      <c r="D461" s="186"/>
      <c r="E461" s="190"/>
      <c r="F461" s="190"/>
      <c r="G461" s="190"/>
      <c r="H461" s="191"/>
    </row>
    <row r="462" spans="1:9" s="180" customFormat="1" ht="15.75" x14ac:dyDescent="0.25">
      <c r="A462" s="189"/>
      <c r="B462" s="189"/>
      <c r="C462" s="187"/>
      <c r="D462" s="186"/>
      <c r="E462" s="190"/>
      <c r="F462" s="190"/>
      <c r="G462" s="190"/>
      <c r="H462" s="191"/>
    </row>
    <row r="463" spans="1:9" s="180" customFormat="1" ht="15.75" x14ac:dyDescent="0.25">
      <c r="A463" s="189"/>
      <c r="B463" s="189"/>
      <c r="C463" s="187"/>
      <c r="D463" s="186"/>
      <c r="E463" s="190"/>
      <c r="F463" s="190"/>
      <c r="G463" s="190"/>
      <c r="H463" s="191"/>
    </row>
    <row r="464" spans="1:9" ht="15.75" x14ac:dyDescent="0.25">
      <c r="A464" s="152"/>
      <c r="B464" s="152"/>
      <c r="C464" s="150"/>
      <c r="D464" s="149"/>
      <c r="E464" s="153"/>
      <c r="F464" s="153"/>
      <c r="G464" s="153"/>
      <c r="H464" s="154"/>
      <c r="I464" s="132"/>
    </row>
    <row r="465" spans="1:9" ht="15.75" x14ac:dyDescent="0.25">
      <c r="A465" s="152"/>
      <c r="B465" s="152"/>
      <c r="C465" s="150"/>
      <c r="D465" s="149"/>
      <c r="E465" s="153"/>
      <c r="F465" s="153"/>
      <c r="G465" s="153"/>
      <c r="H465" s="154"/>
      <c r="I465" s="132"/>
    </row>
    <row r="466" spans="1:9" ht="15.75" x14ac:dyDescent="0.25">
      <c r="A466" s="152"/>
      <c r="B466" s="152"/>
      <c r="C466" s="150"/>
      <c r="D466" s="149"/>
      <c r="E466" s="153"/>
      <c r="F466" s="153"/>
      <c r="G466" s="153"/>
      <c r="H466" s="154"/>
      <c r="I466" s="132"/>
    </row>
    <row r="467" spans="1:9" ht="15.75" x14ac:dyDescent="0.25">
      <c r="A467" s="152"/>
      <c r="B467" s="152"/>
      <c r="C467" s="150"/>
      <c r="D467" s="149"/>
      <c r="E467" s="153"/>
      <c r="F467" s="153"/>
      <c r="G467" s="153"/>
      <c r="H467" s="154"/>
      <c r="I467" s="132"/>
    </row>
    <row r="468" spans="1:9" ht="15.75" x14ac:dyDescent="0.25">
      <c r="A468" s="152"/>
      <c r="B468" s="152"/>
      <c r="C468" s="150"/>
      <c r="D468" s="149"/>
      <c r="E468" s="153"/>
      <c r="F468" s="153"/>
      <c r="G468" s="153"/>
      <c r="H468" s="154"/>
      <c r="I468" s="132"/>
    </row>
    <row r="469" spans="1:9" ht="15.75" x14ac:dyDescent="0.25">
      <c r="A469" s="152"/>
      <c r="B469" s="152"/>
      <c r="C469" s="150"/>
      <c r="D469" s="149"/>
      <c r="E469" s="153"/>
      <c r="F469" s="153"/>
      <c r="G469" s="153"/>
      <c r="H469" s="154"/>
      <c r="I469" s="132"/>
    </row>
    <row r="470" spans="1:9" ht="15.75" x14ac:dyDescent="0.25">
      <c r="A470" s="152"/>
      <c r="B470" s="152"/>
      <c r="C470" s="150"/>
      <c r="D470" s="149"/>
      <c r="E470" s="153"/>
      <c r="F470" s="153"/>
      <c r="G470" s="153"/>
      <c r="H470" s="154"/>
      <c r="I470" s="132"/>
    </row>
    <row r="471" spans="1:9" ht="17.25" thickBot="1" x14ac:dyDescent="0.3">
      <c r="A471" s="155" t="s">
        <v>399</v>
      </c>
      <c r="B471" s="156"/>
      <c r="C471" s="156"/>
      <c r="D471" s="132"/>
      <c r="E471" s="157"/>
      <c r="F471" s="157"/>
      <c r="G471" s="157"/>
      <c r="H471" s="154"/>
      <c r="I471" s="132"/>
    </row>
    <row r="472" spans="1:9" ht="32.25" thickBot="1" x14ac:dyDescent="0.3">
      <c r="A472" s="264" t="s">
        <v>754</v>
      </c>
      <c r="B472" s="265" t="s">
        <v>5</v>
      </c>
      <c r="C472" s="266" t="s">
        <v>755</v>
      </c>
      <c r="D472" s="267" t="s">
        <v>756</v>
      </c>
      <c r="E472" s="267" t="s">
        <v>757</v>
      </c>
      <c r="F472" s="267" t="s">
        <v>759</v>
      </c>
      <c r="G472" s="267" t="s">
        <v>760</v>
      </c>
      <c r="H472" s="267" t="s">
        <v>758</v>
      </c>
      <c r="I472" s="267" t="s">
        <v>761</v>
      </c>
    </row>
    <row r="473" spans="1:9" x14ac:dyDescent="0.25">
      <c r="A473" s="255" t="s">
        <v>401</v>
      </c>
      <c r="B473" s="202" t="s">
        <v>8</v>
      </c>
      <c r="C473" s="256" t="s">
        <v>400</v>
      </c>
      <c r="D473" s="257">
        <v>43348</v>
      </c>
      <c r="E473" s="207">
        <v>1134864</v>
      </c>
      <c r="F473" s="131" t="s">
        <v>764</v>
      </c>
      <c r="G473" s="207"/>
      <c r="H473" s="258">
        <v>1134864</v>
      </c>
      <c r="I473" s="254" t="s">
        <v>762</v>
      </c>
    </row>
    <row r="474" spans="1:9" x14ac:dyDescent="0.25">
      <c r="A474" s="255" t="s">
        <v>403</v>
      </c>
      <c r="B474" s="259" t="s">
        <v>862</v>
      </c>
      <c r="C474" s="256" t="s">
        <v>402</v>
      </c>
      <c r="D474" s="257">
        <v>44028</v>
      </c>
      <c r="E474" s="207">
        <v>1284248</v>
      </c>
      <c r="F474" s="131" t="s">
        <v>764</v>
      </c>
      <c r="G474" s="212"/>
      <c r="H474" s="258">
        <v>1284248</v>
      </c>
      <c r="I474" s="254" t="s">
        <v>762</v>
      </c>
    </row>
    <row r="475" spans="1:9" x14ac:dyDescent="0.25">
      <c r="A475" s="255" t="s">
        <v>405</v>
      </c>
      <c r="B475" s="259" t="s">
        <v>862</v>
      </c>
      <c r="C475" s="256" t="s">
        <v>404</v>
      </c>
      <c r="D475" s="257">
        <v>43293</v>
      </c>
      <c r="E475" s="207">
        <v>1224750</v>
      </c>
      <c r="F475" s="131" t="s">
        <v>764</v>
      </c>
      <c r="G475" s="207"/>
      <c r="H475" s="258">
        <v>1224750</v>
      </c>
      <c r="I475" s="254" t="s">
        <v>762</v>
      </c>
    </row>
    <row r="476" spans="1:9" x14ac:dyDescent="0.25">
      <c r="A476" s="255" t="s">
        <v>407</v>
      </c>
      <c r="B476" s="259" t="s">
        <v>862</v>
      </c>
      <c r="C476" s="256" t="s">
        <v>406</v>
      </c>
      <c r="D476" s="257">
        <v>43136</v>
      </c>
      <c r="E476" s="207">
        <v>81650</v>
      </c>
      <c r="F476" s="131" t="s">
        <v>764</v>
      </c>
      <c r="G476" s="207"/>
      <c r="H476" s="258">
        <v>81650</v>
      </c>
      <c r="I476" s="254" t="s">
        <v>762</v>
      </c>
    </row>
    <row r="477" spans="1:9" x14ac:dyDescent="0.25">
      <c r="A477" s="255" t="s">
        <v>409</v>
      </c>
      <c r="B477" s="259" t="s">
        <v>862</v>
      </c>
      <c r="C477" s="256" t="s">
        <v>408</v>
      </c>
      <c r="D477" s="257">
        <v>43881</v>
      </c>
      <c r="E477" s="207">
        <v>109408.16</v>
      </c>
      <c r="F477" s="131" t="s">
        <v>764</v>
      </c>
      <c r="G477" s="212"/>
      <c r="H477" s="258">
        <v>109408.16</v>
      </c>
      <c r="I477" s="254" t="s">
        <v>762</v>
      </c>
    </row>
    <row r="478" spans="1:9" x14ac:dyDescent="0.25">
      <c r="A478" s="255" t="s">
        <v>409</v>
      </c>
      <c r="B478" s="259" t="s">
        <v>862</v>
      </c>
      <c r="C478" s="256" t="s">
        <v>410</v>
      </c>
      <c r="D478" s="257">
        <v>43889</v>
      </c>
      <c r="E478" s="207">
        <v>109408.16</v>
      </c>
      <c r="F478" s="131" t="s">
        <v>764</v>
      </c>
      <c r="G478" s="207"/>
      <c r="H478" s="258">
        <v>109408.16</v>
      </c>
      <c r="I478" s="254" t="s">
        <v>762</v>
      </c>
    </row>
    <row r="479" spans="1:9" x14ac:dyDescent="0.25">
      <c r="A479" s="255" t="s">
        <v>412</v>
      </c>
      <c r="B479" s="259" t="s">
        <v>862</v>
      </c>
      <c r="C479" s="256" t="s">
        <v>411</v>
      </c>
      <c r="D479" s="257">
        <v>43889</v>
      </c>
      <c r="E479" s="207">
        <v>145876.6</v>
      </c>
      <c r="F479" s="131" t="s">
        <v>764</v>
      </c>
      <c r="G479" s="212"/>
      <c r="H479" s="258">
        <v>145876.6</v>
      </c>
      <c r="I479" s="254" t="s">
        <v>762</v>
      </c>
    </row>
    <row r="480" spans="1:9" x14ac:dyDescent="0.25">
      <c r="A480" s="255" t="s">
        <v>414</v>
      </c>
      <c r="B480" s="259" t="s">
        <v>862</v>
      </c>
      <c r="C480" s="256" t="s">
        <v>413</v>
      </c>
      <c r="D480" s="257">
        <v>44042</v>
      </c>
      <c r="E480" s="207">
        <v>269800</v>
      </c>
      <c r="F480" s="131" t="s">
        <v>764</v>
      </c>
      <c r="G480" s="212"/>
      <c r="H480" s="258">
        <v>269800</v>
      </c>
      <c r="I480" s="254" t="s">
        <v>762</v>
      </c>
    </row>
    <row r="481" spans="1:9" x14ac:dyDescent="0.25">
      <c r="A481" s="255" t="s">
        <v>415</v>
      </c>
      <c r="B481" s="259" t="s">
        <v>862</v>
      </c>
      <c r="C481" s="256" t="s">
        <v>400</v>
      </c>
      <c r="D481" s="257">
        <v>43789</v>
      </c>
      <c r="E481" s="207">
        <v>164160.51999999999</v>
      </c>
      <c r="F481" s="131" t="s">
        <v>764</v>
      </c>
      <c r="G481" s="212"/>
      <c r="H481" s="253">
        <v>164160.51999999999</v>
      </c>
      <c r="I481" s="254" t="s">
        <v>762</v>
      </c>
    </row>
    <row r="482" spans="1:9" x14ac:dyDescent="0.25">
      <c r="A482" s="255" t="s">
        <v>416</v>
      </c>
      <c r="B482" s="259" t="s">
        <v>862</v>
      </c>
      <c r="C482" s="256" t="s">
        <v>400</v>
      </c>
      <c r="D482" s="257">
        <v>43168</v>
      </c>
      <c r="E482" s="207">
        <v>152935.42000000001</v>
      </c>
      <c r="F482" s="131" t="s">
        <v>764</v>
      </c>
      <c r="G482" s="212"/>
      <c r="H482" s="258">
        <v>152935.42000000001</v>
      </c>
      <c r="I482" s="254" t="s">
        <v>762</v>
      </c>
    </row>
    <row r="483" spans="1:9" x14ac:dyDescent="0.25">
      <c r="A483" s="255" t="s">
        <v>417</v>
      </c>
      <c r="B483" s="259" t="s">
        <v>862</v>
      </c>
      <c r="C483" s="256" t="s">
        <v>400</v>
      </c>
      <c r="D483" s="257">
        <v>43168</v>
      </c>
      <c r="E483" s="207">
        <v>336895</v>
      </c>
      <c r="F483" s="131" t="s">
        <v>764</v>
      </c>
      <c r="G483" s="212"/>
      <c r="H483" s="258">
        <v>336895</v>
      </c>
      <c r="I483" s="254" t="s">
        <v>762</v>
      </c>
    </row>
    <row r="484" spans="1:9" x14ac:dyDescent="0.25">
      <c r="A484" s="255" t="s">
        <v>419</v>
      </c>
      <c r="B484" s="259" t="s">
        <v>862</v>
      </c>
      <c r="C484" s="256" t="s">
        <v>418</v>
      </c>
      <c r="D484" s="257">
        <v>43867</v>
      </c>
      <c r="E484" s="207">
        <v>92016</v>
      </c>
      <c r="F484" s="131" t="s">
        <v>764</v>
      </c>
      <c r="G484" s="212"/>
      <c r="H484" s="258">
        <v>92016</v>
      </c>
      <c r="I484" s="254" t="s">
        <v>762</v>
      </c>
    </row>
    <row r="485" spans="1:9" x14ac:dyDescent="0.25">
      <c r="A485" s="255" t="s">
        <v>421</v>
      </c>
      <c r="B485" s="259" t="s">
        <v>862</v>
      </c>
      <c r="C485" s="256" t="s">
        <v>420</v>
      </c>
      <c r="D485" s="257">
        <v>43801</v>
      </c>
      <c r="E485" s="207">
        <v>766.80000000000007</v>
      </c>
      <c r="F485" s="131" t="s">
        <v>764</v>
      </c>
      <c r="G485" s="212"/>
      <c r="H485" s="258">
        <v>766.80000000000007</v>
      </c>
      <c r="I485" s="254" t="s">
        <v>762</v>
      </c>
    </row>
    <row r="486" spans="1:9" x14ac:dyDescent="0.25">
      <c r="A486" s="255" t="s">
        <v>423</v>
      </c>
      <c r="B486" s="259" t="s">
        <v>862</v>
      </c>
      <c r="C486" s="256" t="s">
        <v>422</v>
      </c>
      <c r="D486" s="257">
        <v>43599</v>
      </c>
      <c r="E486" s="207">
        <v>791934</v>
      </c>
      <c r="F486" s="131" t="s">
        <v>764</v>
      </c>
      <c r="G486" s="212"/>
      <c r="H486" s="258">
        <v>791934</v>
      </c>
      <c r="I486" s="254" t="s">
        <v>762</v>
      </c>
    </row>
    <row r="487" spans="1:9" x14ac:dyDescent="0.25">
      <c r="A487" s="255" t="s">
        <v>425</v>
      </c>
      <c r="B487" s="259" t="s">
        <v>862</v>
      </c>
      <c r="C487" s="256" t="s">
        <v>424</v>
      </c>
      <c r="D487" s="257">
        <v>43599</v>
      </c>
      <c r="E487" s="207">
        <v>791934</v>
      </c>
      <c r="F487" s="131" t="s">
        <v>764</v>
      </c>
      <c r="G487" s="212"/>
      <c r="H487" s="258">
        <v>791934</v>
      </c>
      <c r="I487" s="254" t="s">
        <v>762</v>
      </c>
    </row>
    <row r="488" spans="1:9" x14ac:dyDescent="0.25">
      <c r="A488" s="255" t="s">
        <v>427</v>
      </c>
      <c r="B488" s="259" t="s">
        <v>862</v>
      </c>
      <c r="C488" s="256" t="s">
        <v>426</v>
      </c>
      <c r="D488" s="257">
        <v>43796</v>
      </c>
      <c r="E488" s="207">
        <v>869750</v>
      </c>
      <c r="F488" s="131" t="s">
        <v>764</v>
      </c>
      <c r="G488" s="212"/>
      <c r="H488" s="258">
        <v>869750</v>
      </c>
      <c r="I488" s="254" t="s">
        <v>762</v>
      </c>
    </row>
    <row r="489" spans="1:9" x14ac:dyDescent="0.25">
      <c r="A489" s="255" t="s">
        <v>429</v>
      </c>
      <c r="B489" s="259" t="s">
        <v>862</v>
      </c>
      <c r="C489" s="256" t="s">
        <v>428</v>
      </c>
      <c r="D489" s="257">
        <v>43448</v>
      </c>
      <c r="E489" s="207">
        <v>925059</v>
      </c>
      <c r="F489" s="131" t="s">
        <v>764</v>
      </c>
      <c r="G489" s="207"/>
      <c r="H489" s="258">
        <v>925059</v>
      </c>
      <c r="I489" s="254" t="s">
        <v>762</v>
      </c>
    </row>
    <row r="490" spans="1:9" x14ac:dyDescent="0.25">
      <c r="A490" s="255" t="s">
        <v>431</v>
      </c>
      <c r="B490" s="259" t="s">
        <v>862</v>
      </c>
      <c r="C490" s="256" t="s">
        <v>430</v>
      </c>
      <c r="D490" s="257">
        <v>43599</v>
      </c>
      <c r="E490" s="207">
        <v>1055912</v>
      </c>
      <c r="F490" s="131" t="s">
        <v>764</v>
      </c>
      <c r="G490" s="212"/>
      <c r="H490" s="258">
        <v>1055912</v>
      </c>
      <c r="I490" s="254" t="s">
        <v>762</v>
      </c>
    </row>
    <row r="491" spans="1:9" x14ac:dyDescent="0.25">
      <c r="A491" s="255" t="s">
        <v>433</v>
      </c>
      <c r="B491" s="259" t="s">
        <v>862</v>
      </c>
      <c r="C491" s="256" t="s">
        <v>432</v>
      </c>
      <c r="D491" s="257">
        <v>43816</v>
      </c>
      <c r="E491" s="207">
        <v>876818.76</v>
      </c>
      <c r="F491" s="131" t="s">
        <v>764</v>
      </c>
      <c r="G491" s="207"/>
      <c r="H491" s="258">
        <v>876818.76</v>
      </c>
      <c r="I491" s="254" t="s">
        <v>762</v>
      </c>
    </row>
    <row r="492" spans="1:9" x14ac:dyDescent="0.25">
      <c r="A492" s="255" t="s">
        <v>435</v>
      </c>
      <c r="B492" s="259" t="s">
        <v>862</v>
      </c>
      <c r="C492" s="256" t="s">
        <v>434</v>
      </c>
      <c r="D492" s="257">
        <v>43586</v>
      </c>
      <c r="E492" s="207">
        <v>1739500</v>
      </c>
      <c r="F492" s="131" t="s">
        <v>764</v>
      </c>
      <c r="G492" s="207"/>
      <c r="H492" s="258">
        <v>1739500</v>
      </c>
      <c r="I492" s="254" t="s">
        <v>762</v>
      </c>
    </row>
    <row r="493" spans="1:9" x14ac:dyDescent="0.25">
      <c r="A493" s="255" t="s">
        <v>437</v>
      </c>
      <c r="B493" s="259" t="s">
        <v>862</v>
      </c>
      <c r="C493" s="256" t="s">
        <v>436</v>
      </c>
      <c r="D493" s="257">
        <v>43504</v>
      </c>
      <c r="E493" s="207">
        <v>33199298.25</v>
      </c>
      <c r="F493" s="131" t="s">
        <v>764</v>
      </c>
      <c r="G493" s="212"/>
      <c r="H493" s="258">
        <v>33199298.25</v>
      </c>
      <c r="I493" s="254" t="s">
        <v>762</v>
      </c>
    </row>
    <row r="494" spans="1:9" x14ac:dyDescent="0.25">
      <c r="A494" s="255" t="s">
        <v>439</v>
      </c>
      <c r="B494" s="259" t="s">
        <v>862</v>
      </c>
      <c r="C494" s="256" t="s">
        <v>438</v>
      </c>
      <c r="D494" s="257">
        <v>43599</v>
      </c>
      <c r="E494" s="207">
        <v>43209819</v>
      </c>
      <c r="F494" s="131" t="s">
        <v>764</v>
      </c>
      <c r="G494" s="212"/>
      <c r="H494" s="258">
        <v>43209819</v>
      </c>
      <c r="I494" s="254" t="s">
        <v>762</v>
      </c>
    </row>
    <row r="495" spans="1:9" x14ac:dyDescent="0.25">
      <c r="A495" s="255" t="s">
        <v>441</v>
      </c>
      <c r="B495" s="259" t="s">
        <v>862</v>
      </c>
      <c r="C495" s="256" t="s">
        <v>440</v>
      </c>
      <c r="D495" s="257">
        <v>43602</v>
      </c>
      <c r="E495" s="207">
        <v>2485118.5699999998</v>
      </c>
      <c r="F495" s="131" t="s">
        <v>764</v>
      </c>
      <c r="G495" s="212"/>
      <c r="H495" s="258">
        <v>2485118.5699999998</v>
      </c>
      <c r="I495" s="254" t="s">
        <v>762</v>
      </c>
    </row>
    <row r="496" spans="1:9" x14ac:dyDescent="0.25">
      <c r="A496" s="255" t="s">
        <v>442</v>
      </c>
      <c r="B496" s="259" t="s">
        <v>862</v>
      </c>
      <c r="C496" s="256" t="s">
        <v>440</v>
      </c>
      <c r="D496" s="257">
        <v>43602</v>
      </c>
      <c r="E496" s="207">
        <v>38405.32</v>
      </c>
      <c r="F496" s="131" t="s">
        <v>764</v>
      </c>
      <c r="G496" s="212"/>
      <c r="H496" s="258">
        <v>38405.32</v>
      </c>
      <c r="I496" s="254" t="s">
        <v>762</v>
      </c>
    </row>
    <row r="497" spans="1:9" x14ac:dyDescent="0.25">
      <c r="A497" s="255" t="s">
        <v>443</v>
      </c>
      <c r="B497" s="259" t="s">
        <v>862</v>
      </c>
      <c r="C497" s="256" t="s">
        <v>440</v>
      </c>
      <c r="D497" s="257">
        <v>43602</v>
      </c>
      <c r="E497" s="207">
        <v>624483.34000000008</v>
      </c>
      <c r="F497" s="131" t="s">
        <v>764</v>
      </c>
      <c r="G497" s="207"/>
      <c r="H497" s="258">
        <v>624483.34000000008</v>
      </c>
      <c r="I497" s="254" t="s">
        <v>762</v>
      </c>
    </row>
    <row r="498" spans="1:9" x14ac:dyDescent="0.25">
      <c r="A498" s="255" t="s">
        <v>444</v>
      </c>
      <c r="B498" s="259" t="s">
        <v>862</v>
      </c>
      <c r="C498" s="256" t="s">
        <v>440</v>
      </c>
      <c r="D498" s="257">
        <v>43402</v>
      </c>
      <c r="E498" s="207">
        <v>905843.56</v>
      </c>
      <c r="F498" s="131" t="s">
        <v>764</v>
      </c>
      <c r="G498" s="207"/>
      <c r="H498" s="258">
        <v>905843.56</v>
      </c>
      <c r="I498" s="254" t="s">
        <v>762</v>
      </c>
    </row>
    <row r="499" spans="1:9" x14ac:dyDescent="0.25">
      <c r="A499" s="255" t="s">
        <v>445</v>
      </c>
      <c r="B499" s="259" t="s">
        <v>862</v>
      </c>
      <c r="C499" s="256" t="s">
        <v>440</v>
      </c>
      <c r="D499" s="257">
        <v>43402</v>
      </c>
      <c r="E499" s="207">
        <v>2001598.63</v>
      </c>
      <c r="F499" s="131" t="s">
        <v>764</v>
      </c>
      <c r="G499" s="207"/>
      <c r="H499" s="258">
        <v>2001598.63</v>
      </c>
      <c r="I499" s="254" t="s">
        <v>762</v>
      </c>
    </row>
    <row r="500" spans="1:9" x14ac:dyDescent="0.25">
      <c r="A500" s="255" t="s">
        <v>446</v>
      </c>
      <c r="B500" s="259" t="s">
        <v>862</v>
      </c>
      <c r="C500" s="256" t="s">
        <v>440</v>
      </c>
      <c r="D500" s="257">
        <v>43107</v>
      </c>
      <c r="E500" s="207">
        <v>38760.32</v>
      </c>
      <c r="F500" s="131" t="s">
        <v>764</v>
      </c>
      <c r="G500" s="207"/>
      <c r="H500" s="258">
        <v>38760.32</v>
      </c>
      <c r="I500" s="254" t="s">
        <v>762</v>
      </c>
    </row>
    <row r="501" spans="1:9" x14ac:dyDescent="0.25">
      <c r="A501" s="255" t="s">
        <v>447</v>
      </c>
      <c r="B501" s="259" t="s">
        <v>862</v>
      </c>
      <c r="C501" s="256" t="s">
        <v>440</v>
      </c>
      <c r="D501" s="257">
        <v>43402</v>
      </c>
      <c r="E501" s="207">
        <v>38405.32</v>
      </c>
      <c r="F501" s="131" t="s">
        <v>764</v>
      </c>
      <c r="G501" s="207"/>
      <c r="H501" s="258">
        <v>38405.32</v>
      </c>
      <c r="I501" s="254" t="s">
        <v>762</v>
      </c>
    </row>
    <row r="502" spans="1:9" x14ac:dyDescent="0.25">
      <c r="A502" s="255" t="s">
        <v>447</v>
      </c>
      <c r="B502" s="259" t="s">
        <v>862</v>
      </c>
      <c r="C502" s="256" t="s">
        <v>440</v>
      </c>
      <c r="D502" s="257">
        <v>43602</v>
      </c>
      <c r="E502" s="207">
        <v>38405.32</v>
      </c>
      <c r="F502" s="131" t="s">
        <v>764</v>
      </c>
      <c r="G502" s="207"/>
      <c r="H502" s="258">
        <v>38405.32</v>
      </c>
      <c r="I502" s="254" t="s">
        <v>762</v>
      </c>
    </row>
    <row r="503" spans="1:9" x14ac:dyDescent="0.25">
      <c r="A503" s="255" t="s">
        <v>448</v>
      </c>
      <c r="B503" s="259" t="s">
        <v>862</v>
      </c>
      <c r="C503" s="256" t="s">
        <v>440</v>
      </c>
      <c r="D503" s="257">
        <v>44028</v>
      </c>
      <c r="E503" s="207">
        <v>3371634.51</v>
      </c>
      <c r="F503" s="131" t="s">
        <v>764</v>
      </c>
      <c r="G503" s="212"/>
      <c r="H503" s="258">
        <v>3371634.51</v>
      </c>
      <c r="I503" s="254" t="s">
        <v>762</v>
      </c>
    </row>
    <row r="504" spans="1:9" x14ac:dyDescent="0.25">
      <c r="A504" s="255" t="s">
        <v>449</v>
      </c>
      <c r="B504" s="259" t="s">
        <v>862</v>
      </c>
      <c r="C504" s="256" t="s">
        <v>440</v>
      </c>
      <c r="D504" s="257">
        <v>43402</v>
      </c>
      <c r="E504" s="207">
        <v>268837.24</v>
      </c>
      <c r="F504" s="131" t="s">
        <v>764</v>
      </c>
      <c r="G504" s="212"/>
      <c r="H504" s="258">
        <v>268837.24</v>
      </c>
      <c r="I504" s="254" t="s">
        <v>762</v>
      </c>
    </row>
    <row r="505" spans="1:9" x14ac:dyDescent="0.25">
      <c r="A505" s="255" t="s">
        <v>451</v>
      </c>
      <c r="B505" s="259" t="s">
        <v>862</v>
      </c>
      <c r="C505" s="256" t="s">
        <v>450</v>
      </c>
      <c r="D505" s="257">
        <v>43306</v>
      </c>
      <c r="E505" s="207">
        <v>133054</v>
      </c>
      <c r="F505" s="131" t="s">
        <v>764</v>
      </c>
      <c r="G505" s="212"/>
      <c r="H505" s="258">
        <v>133054</v>
      </c>
      <c r="I505" s="254" t="s">
        <v>762</v>
      </c>
    </row>
    <row r="506" spans="1:9" x14ac:dyDescent="0.25">
      <c r="A506" s="255" t="s">
        <v>452</v>
      </c>
      <c r="B506" s="259" t="s">
        <v>862</v>
      </c>
      <c r="C506" s="256" t="s">
        <v>440</v>
      </c>
      <c r="D506" s="257">
        <v>43391</v>
      </c>
      <c r="E506" s="207">
        <v>1103712.75</v>
      </c>
      <c r="F506" s="131" t="s">
        <v>764</v>
      </c>
      <c r="G506" s="212"/>
      <c r="H506" s="258">
        <v>1103712.75</v>
      </c>
      <c r="I506" s="254" t="s">
        <v>762</v>
      </c>
    </row>
    <row r="507" spans="1:9" x14ac:dyDescent="0.25">
      <c r="A507" s="255" t="s">
        <v>453</v>
      </c>
      <c r="B507" s="259" t="s">
        <v>862</v>
      </c>
      <c r="C507" s="256" t="s">
        <v>440</v>
      </c>
      <c r="D507" s="257">
        <v>43452</v>
      </c>
      <c r="E507" s="207">
        <v>144533.99</v>
      </c>
      <c r="F507" s="131" t="s">
        <v>764</v>
      </c>
      <c r="G507" s="212"/>
      <c r="H507" s="258">
        <v>144533.99</v>
      </c>
      <c r="I507" s="254" t="s">
        <v>762</v>
      </c>
    </row>
    <row r="508" spans="1:9" x14ac:dyDescent="0.25">
      <c r="A508" s="255" t="s">
        <v>454</v>
      </c>
      <c r="B508" s="259" t="s">
        <v>862</v>
      </c>
      <c r="C508" s="256" t="s">
        <v>440</v>
      </c>
      <c r="D508" s="257">
        <v>43452</v>
      </c>
      <c r="E508" s="207">
        <v>157673.25</v>
      </c>
      <c r="F508" s="131" t="s">
        <v>764</v>
      </c>
      <c r="G508" s="212"/>
      <c r="H508" s="258">
        <v>157673.25</v>
      </c>
      <c r="I508" s="254" t="s">
        <v>762</v>
      </c>
    </row>
    <row r="509" spans="1:9" x14ac:dyDescent="0.25">
      <c r="A509" s="255" t="s">
        <v>456</v>
      </c>
      <c r="B509" s="259" t="s">
        <v>862</v>
      </c>
      <c r="C509" s="256" t="s">
        <v>455</v>
      </c>
      <c r="D509" s="257">
        <v>43451</v>
      </c>
      <c r="E509" s="207">
        <v>16862.5</v>
      </c>
      <c r="F509" s="131" t="s">
        <v>764</v>
      </c>
      <c r="G509" s="212"/>
      <c r="H509" s="258">
        <v>16862.5</v>
      </c>
      <c r="I509" s="254" t="s">
        <v>762</v>
      </c>
    </row>
    <row r="510" spans="1:9" x14ac:dyDescent="0.25">
      <c r="A510" s="255" t="s">
        <v>457</v>
      </c>
      <c r="B510" s="259" t="s">
        <v>862</v>
      </c>
      <c r="C510" s="256" t="s">
        <v>440</v>
      </c>
      <c r="D510" s="257">
        <v>43550</v>
      </c>
      <c r="E510" s="207">
        <v>275928.72000000003</v>
      </c>
      <c r="F510" s="131" t="s">
        <v>764</v>
      </c>
      <c r="G510" s="212"/>
      <c r="H510" s="258">
        <v>275928.72000000003</v>
      </c>
      <c r="I510" s="254" t="s">
        <v>762</v>
      </c>
    </row>
    <row r="511" spans="1:9" x14ac:dyDescent="0.25">
      <c r="A511" s="255" t="s">
        <v>459</v>
      </c>
      <c r="B511" s="259" t="s">
        <v>862</v>
      </c>
      <c r="C511" s="256" t="s">
        <v>458</v>
      </c>
      <c r="D511" s="257">
        <v>43550</v>
      </c>
      <c r="E511" s="207">
        <v>33725</v>
      </c>
      <c r="F511" s="131" t="s">
        <v>764</v>
      </c>
      <c r="G511" s="212"/>
      <c r="H511" s="258">
        <v>33725</v>
      </c>
      <c r="I511" s="254" t="s">
        <v>762</v>
      </c>
    </row>
    <row r="512" spans="1:9" x14ac:dyDescent="0.25">
      <c r="A512" s="255" t="s">
        <v>461</v>
      </c>
      <c r="B512" s="259" t="s">
        <v>862</v>
      </c>
      <c r="C512" s="256" t="s">
        <v>460</v>
      </c>
      <c r="D512" s="257">
        <v>43550</v>
      </c>
      <c r="E512" s="207">
        <v>417125</v>
      </c>
      <c r="F512" s="131" t="s">
        <v>764</v>
      </c>
      <c r="G512" s="212"/>
      <c r="H512" s="258">
        <v>417125</v>
      </c>
      <c r="I512" s="254" t="s">
        <v>762</v>
      </c>
    </row>
    <row r="513" spans="1:9" x14ac:dyDescent="0.25">
      <c r="A513" s="255" t="s">
        <v>461</v>
      </c>
      <c r="B513" s="259" t="s">
        <v>862</v>
      </c>
      <c r="C513" s="256" t="s">
        <v>462</v>
      </c>
      <c r="D513" s="257">
        <v>43391</v>
      </c>
      <c r="E513" s="207">
        <v>417125</v>
      </c>
      <c r="F513" s="131" t="s">
        <v>764</v>
      </c>
      <c r="G513" s="207"/>
      <c r="H513" s="258">
        <v>417125</v>
      </c>
      <c r="I513" s="254" t="s">
        <v>762</v>
      </c>
    </row>
    <row r="514" spans="1:9" x14ac:dyDescent="0.25">
      <c r="A514" s="255" t="s">
        <v>463</v>
      </c>
      <c r="B514" s="259" t="s">
        <v>862</v>
      </c>
      <c r="C514" s="256" t="s">
        <v>440</v>
      </c>
      <c r="D514" s="257">
        <v>43307</v>
      </c>
      <c r="E514" s="207">
        <v>52557.75</v>
      </c>
      <c r="F514" s="131" t="s">
        <v>764</v>
      </c>
      <c r="G514" s="212"/>
      <c r="H514" s="258">
        <v>52557.75</v>
      </c>
      <c r="I514" s="254" t="s">
        <v>762</v>
      </c>
    </row>
    <row r="515" spans="1:9" x14ac:dyDescent="0.25">
      <c r="A515" s="255" t="s">
        <v>465</v>
      </c>
      <c r="B515" s="259" t="s">
        <v>862</v>
      </c>
      <c r="C515" s="256" t="s">
        <v>464</v>
      </c>
      <c r="D515" s="257">
        <v>43447</v>
      </c>
      <c r="E515" s="207">
        <v>1597856.42</v>
      </c>
      <c r="F515" s="131" t="s">
        <v>764</v>
      </c>
      <c r="G515" s="212"/>
      <c r="H515" s="258">
        <v>1597856.42</v>
      </c>
      <c r="I515" s="254" t="s">
        <v>762</v>
      </c>
    </row>
    <row r="516" spans="1:9" x14ac:dyDescent="0.25">
      <c r="A516" s="255" t="s">
        <v>466</v>
      </c>
      <c r="B516" s="259" t="s">
        <v>862</v>
      </c>
      <c r="C516" s="256" t="s">
        <v>400</v>
      </c>
      <c r="D516" s="257">
        <v>43137</v>
      </c>
      <c r="E516" s="207">
        <v>8954.52</v>
      </c>
      <c r="F516" s="131" t="s">
        <v>764</v>
      </c>
      <c r="G516" s="212"/>
      <c r="H516" s="258">
        <v>8954.52</v>
      </c>
      <c r="I516" s="254" t="s">
        <v>762</v>
      </c>
    </row>
    <row r="517" spans="1:9" x14ac:dyDescent="0.25">
      <c r="A517" s="255" t="s">
        <v>467</v>
      </c>
      <c r="B517" s="259" t="s">
        <v>862</v>
      </c>
      <c r="C517" s="256" t="s">
        <v>400</v>
      </c>
      <c r="D517" s="257">
        <v>43265</v>
      </c>
      <c r="E517" s="207">
        <v>12515.17</v>
      </c>
      <c r="F517" s="131" t="s">
        <v>764</v>
      </c>
      <c r="G517" s="212"/>
      <c r="H517" s="258">
        <v>12515.17</v>
      </c>
      <c r="I517" s="254" t="s">
        <v>762</v>
      </c>
    </row>
    <row r="518" spans="1:9" x14ac:dyDescent="0.25">
      <c r="A518" s="255" t="s">
        <v>469</v>
      </c>
      <c r="B518" s="259" t="s">
        <v>862</v>
      </c>
      <c r="C518" s="256" t="s">
        <v>468</v>
      </c>
      <c r="D518" s="257">
        <v>43718</v>
      </c>
      <c r="E518" s="207">
        <v>181537.77</v>
      </c>
      <c r="F518" s="131" t="s">
        <v>764</v>
      </c>
      <c r="G518" s="207"/>
      <c r="H518" s="258">
        <v>181537.77</v>
      </c>
      <c r="I518" s="254" t="s">
        <v>762</v>
      </c>
    </row>
    <row r="519" spans="1:9" x14ac:dyDescent="0.25">
      <c r="A519" s="255" t="s">
        <v>471</v>
      </c>
      <c r="B519" s="259" t="s">
        <v>862</v>
      </c>
      <c r="C519" s="256" t="s">
        <v>470</v>
      </c>
      <c r="D519" s="257">
        <v>43718</v>
      </c>
      <c r="E519" s="207">
        <v>181749.35</v>
      </c>
      <c r="F519" s="131" t="s">
        <v>764</v>
      </c>
      <c r="G519" s="207"/>
      <c r="H519" s="258">
        <v>181749.35</v>
      </c>
      <c r="I519" s="254" t="s">
        <v>762</v>
      </c>
    </row>
    <row r="520" spans="1:9" x14ac:dyDescent="0.25">
      <c r="A520" s="255" t="s">
        <v>472</v>
      </c>
      <c r="B520" s="259" t="s">
        <v>862</v>
      </c>
      <c r="C520" s="256" t="s">
        <v>400</v>
      </c>
      <c r="D520" s="257">
        <v>43265</v>
      </c>
      <c r="E520" s="207">
        <v>1955.34</v>
      </c>
      <c r="F520" s="131" t="s">
        <v>764</v>
      </c>
      <c r="G520" s="212"/>
      <c r="H520" s="258">
        <v>1955.34</v>
      </c>
      <c r="I520" s="254" t="s">
        <v>762</v>
      </c>
    </row>
    <row r="521" spans="1:9" x14ac:dyDescent="0.25">
      <c r="A521" s="255" t="s">
        <v>473</v>
      </c>
      <c r="B521" s="259" t="s">
        <v>862</v>
      </c>
      <c r="C521" s="256" t="s">
        <v>400</v>
      </c>
      <c r="D521" s="257">
        <v>43546</v>
      </c>
      <c r="E521" s="207">
        <v>20188.14</v>
      </c>
      <c r="F521" s="131" t="s">
        <v>764</v>
      </c>
      <c r="G521" s="212"/>
      <c r="H521" s="258">
        <v>20188.14</v>
      </c>
      <c r="I521" s="254" t="s">
        <v>762</v>
      </c>
    </row>
    <row r="522" spans="1:9" x14ac:dyDescent="0.25">
      <c r="A522" s="255" t="s">
        <v>474</v>
      </c>
      <c r="B522" s="259" t="s">
        <v>862</v>
      </c>
      <c r="C522" s="256" t="s">
        <v>400</v>
      </c>
      <c r="D522" s="257">
        <v>43817</v>
      </c>
      <c r="E522" s="207">
        <v>4526276.2700000005</v>
      </c>
      <c r="F522" s="131" t="s">
        <v>764</v>
      </c>
      <c r="G522" s="212"/>
      <c r="H522" s="258">
        <v>4526276.2700000005</v>
      </c>
      <c r="I522" s="254" t="s">
        <v>762</v>
      </c>
    </row>
    <row r="523" spans="1:9" x14ac:dyDescent="0.25">
      <c r="A523" s="255" t="s">
        <v>475</v>
      </c>
      <c r="B523" s="259" t="s">
        <v>862</v>
      </c>
      <c r="C523" s="256" t="s">
        <v>400</v>
      </c>
      <c r="D523" s="257">
        <v>43770</v>
      </c>
      <c r="E523" s="207">
        <v>775320</v>
      </c>
      <c r="F523" s="131" t="s">
        <v>764</v>
      </c>
      <c r="G523" s="212"/>
      <c r="H523" s="258">
        <v>775320</v>
      </c>
      <c r="I523" s="254" t="s">
        <v>762</v>
      </c>
    </row>
    <row r="524" spans="1:9" x14ac:dyDescent="0.25">
      <c r="A524" s="255" t="s">
        <v>476</v>
      </c>
      <c r="B524" s="259" t="s">
        <v>862</v>
      </c>
      <c r="C524" s="256" t="s">
        <v>400</v>
      </c>
      <c r="D524" s="257">
        <v>43871</v>
      </c>
      <c r="E524" s="207">
        <v>11246400</v>
      </c>
      <c r="F524" s="131" t="s">
        <v>764</v>
      </c>
      <c r="G524" s="212"/>
      <c r="H524" s="258">
        <v>11246400</v>
      </c>
      <c r="I524" s="254" t="s">
        <v>762</v>
      </c>
    </row>
    <row r="525" spans="1:9" x14ac:dyDescent="0.25">
      <c r="A525" s="255" t="s">
        <v>476</v>
      </c>
      <c r="B525" s="259" t="s">
        <v>862</v>
      </c>
      <c r="C525" s="256" t="s">
        <v>400</v>
      </c>
      <c r="D525" s="257">
        <v>43970</v>
      </c>
      <c r="E525" s="207">
        <v>11246400</v>
      </c>
      <c r="F525" s="131" t="s">
        <v>764</v>
      </c>
      <c r="G525" s="212"/>
      <c r="H525" s="258">
        <v>11246400</v>
      </c>
      <c r="I525" s="254" t="s">
        <v>762</v>
      </c>
    </row>
    <row r="526" spans="1:9" x14ac:dyDescent="0.25">
      <c r="A526" s="255" t="s">
        <v>477</v>
      </c>
      <c r="B526" s="259" t="s">
        <v>862</v>
      </c>
      <c r="C526" s="256" t="s">
        <v>400</v>
      </c>
      <c r="D526" s="257">
        <v>43111</v>
      </c>
      <c r="E526" s="207">
        <v>6375800</v>
      </c>
      <c r="F526" s="131" t="s">
        <v>764</v>
      </c>
      <c r="G526" s="212"/>
      <c r="H526" s="258">
        <v>6375800</v>
      </c>
      <c r="I526" s="254" t="s">
        <v>762</v>
      </c>
    </row>
    <row r="527" spans="1:9" x14ac:dyDescent="0.25">
      <c r="A527" s="255" t="s">
        <v>481</v>
      </c>
      <c r="B527" s="259" t="s">
        <v>862</v>
      </c>
      <c r="C527" s="256" t="s">
        <v>480</v>
      </c>
      <c r="D527" s="257">
        <v>43952</v>
      </c>
      <c r="E527" s="207">
        <v>1189250</v>
      </c>
      <c r="F527" s="131" t="s">
        <v>764</v>
      </c>
      <c r="G527" s="212"/>
      <c r="H527" s="258">
        <v>1189250</v>
      </c>
      <c r="I527" s="254" t="s">
        <v>762</v>
      </c>
    </row>
    <row r="528" spans="1:9" x14ac:dyDescent="0.25">
      <c r="A528" s="255" t="s">
        <v>481</v>
      </c>
      <c r="B528" s="259" t="s">
        <v>862</v>
      </c>
      <c r="C528" s="256" t="s">
        <v>482</v>
      </c>
      <c r="D528" s="257">
        <v>43952</v>
      </c>
      <c r="E528" s="207">
        <v>1189250</v>
      </c>
      <c r="F528" s="131" t="s">
        <v>764</v>
      </c>
      <c r="G528" s="212"/>
      <c r="H528" s="258">
        <v>1189250</v>
      </c>
      <c r="I528" s="254" t="s">
        <v>762</v>
      </c>
    </row>
    <row r="529" spans="1:9" x14ac:dyDescent="0.25">
      <c r="A529" s="255" t="s">
        <v>483</v>
      </c>
      <c r="B529" s="259" t="s">
        <v>862</v>
      </c>
      <c r="C529" s="256" t="s">
        <v>400</v>
      </c>
      <c r="D529" s="257">
        <v>43546</v>
      </c>
      <c r="E529" s="207">
        <v>6826860</v>
      </c>
      <c r="F529" s="131" t="s">
        <v>764</v>
      </c>
      <c r="G529" s="212"/>
      <c r="H529" s="258">
        <v>6826860</v>
      </c>
      <c r="I529" s="254" t="s">
        <v>762</v>
      </c>
    </row>
    <row r="530" spans="1:9" x14ac:dyDescent="0.25">
      <c r="A530" s="255" t="s">
        <v>485</v>
      </c>
      <c r="B530" s="259" t="s">
        <v>862</v>
      </c>
      <c r="C530" s="256" t="s">
        <v>484</v>
      </c>
      <c r="D530" s="257">
        <v>43983</v>
      </c>
      <c r="E530" s="207">
        <v>680977.1</v>
      </c>
      <c r="F530" s="131" t="s">
        <v>764</v>
      </c>
      <c r="G530" s="212"/>
      <c r="H530" s="258">
        <v>680977.1</v>
      </c>
      <c r="I530" s="254" t="s">
        <v>762</v>
      </c>
    </row>
    <row r="531" spans="1:9" x14ac:dyDescent="0.25">
      <c r="A531" s="255" t="s">
        <v>487</v>
      </c>
      <c r="B531" s="259" t="s">
        <v>862</v>
      </c>
      <c r="C531" s="256" t="s">
        <v>486</v>
      </c>
      <c r="D531" s="257">
        <v>43525</v>
      </c>
      <c r="E531" s="207">
        <v>700350</v>
      </c>
      <c r="F531" s="131" t="s">
        <v>764</v>
      </c>
      <c r="G531" s="212"/>
      <c r="H531" s="258">
        <v>700350</v>
      </c>
      <c r="I531" s="254" t="s">
        <v>762</v>
      </c>
    </row>
    <row r="532" spans="1:9" x14ac:dyDescent="0.25">
      <c r="A532" s="255" t="s">
        <v>489</v>
      </c>
      <c r="B532" s="259" t="s">
        <v>862</v>
      </c>
      <c r="C532" s="256" t="s">
        <v>488</v>
      </c>
      <c r="D532" s="257">
        <v>44012</v>
      </c>
      <c r="E532" s="207">
        <v>912364</v>
      </c>
      <c r="F532" s="131" t="s">
        <v>764</v>
      </c>
      <c r="G532" s="212"/>
      <c r="H532" s="258">
        <v>912364</v>
      </c>
      <c r="I532" s="254" t="s">
        <v>762</v>
      </c>
    </row>
    <row r="533" spans="1:9" x14ac:dyDescent="0.25">
      <c r="A533" s="255" t="s">
        <v>491</v>
      </c>
      <c r="B533" s="259" t="s">
        <v>862</v>
      </c>
      <c r="C533" s="256" t="s">
        <v>490</v>
      </c>
      <c r="D533" s="257">
        <v>43990</v>
      </c>
      <c r="E533" s="207">
        <v>4122750</v>
      </c>
      <c r="F533" s="131" t="s">
        <v>764</v>
      </c>
      <c r="G533" s="212"/>
      <c r="H533" s="258">
        <v>4122750</v>
      </c>
      <c r="I533" s="254" t="s">
        <v>762</v>
      </c>
    </row>
    <row r="534" spans="1:9" x14ac:dyDescent="0.25">
      <c r="A534" s="255" t="s">
        <v>493</v>
      </c>
      <c r="B534" s="259" t="s">
        <v>862</v>
      </c>
      <c r="C534" s="256" t="s">
        <v>492</v>
      </c>
      <c r="D534" s="257">
        <v>43790</v>
      </c>
      <c r="E534" s="207">
        <v>762945.65</v>
      </c>
      <c r="F534" s="131" t="s">
        <v>764</v>
      </c>
      <c r="G534" s="212"/>
      <c r="H534" s="258">
        <v>762945.65</v>
      </c>
      <c r="I534" s="254" t="s">
        <v>762</v>
      </c>
    </row>
    <row r="535" spans="1:9" x14ac:dyDescent="0.25">
      <c r="A535" s="255" t="s">
        <v>495</v>
      </c>
      <c r="B535" s="259" t="s">
        <v>862</v>
      </c>
      <c r="C535" s="256" t="s">
        <v>494</v>
      </c>
      <c r="D535" s="257">
        <v>43862</v>
      </c>
      <c r="E535" s="207">
        <v>20125</v>
      </c>
      <c r="F535" s="131" t="s">
        <v>764</v>
      </c>
      <c r="G535" s="212"/>
      <c r="H535" s="258">
        <v>20125</v>
      </c>
      <c r="I535" s="254" t="s">
        <v>762</v>
      </c>
    </row>
    <row r="536" spans="1:9" x14ac:dyDescent="0.25">
      <c r="A536" s="255" t="s">
        <v>495</v>
      </c>
      <c r="B536" s="259" t="s">
        <v>862</v>
      </c>
      <c r="C536" s="256" t="s">
        <v>496</v>
      </c>
      <c r="D536" s="257">
        <v>43880</v>
      </c>
      <c r="E536" s="207">
        <v>20125</v>
      </c>
      <c r="F536" s="131" t="s">
        <v>764</v>
      </c>
      <c r="G536" s="212"/>
      <c r="H536" s="258">
        <v>20125</v>
      </c>
      <c r="I536" s="254" t="s">
        <v>762</v>
      </c>
    </row>
    <row r="537" spans="1:9" x14ac:dyDescent="0.25">
      <c r="A537" s="255" t="s">
        <v>498</v>
      </c>
      <c r="B537" s="259" t="s">
        <v>862</v>
      </c>
      <c r="C537" s="256" t="s">
        <v>497</v>
      </c>
      <c r="D537" s="257">
        <v>43171</v>
      </c>
      <c r="E537" s="207">
        <v>22712.5</v>
      </c>
      <c r="F537" s="131" t="s">
        <v>764</v>
      </c>
      <c r="G537" s="212"/>
      <c r="H537" s="258">
        <v>22712.5</v>
      </c>
      <c r="I537" s="254" t="s">
        <v>762</v>
      </c>
    </row>
    <row r="538" spans="1:9" x14ac:dyDescent="0.25">
      <c r="A538" s="255" t="s">
        <v>500</v>
      </c>
      <c r="B538" s="259" t="s">
        <v>862</v>
      </c>
      <c r="C538" s="256" t="s">
        <v>499</v>
      </c>
      <c r="D538" s="257">
        <v>43862</v>
      </c>
      <c r="E538" s="207">
        <v>34629.375</v>
      </c>
      <c r="F538" s="131" t="s">
        <v>764</v>
      </c>
      <c r="G538" s="212"/>
      <c r="H538" s="258">
        <v>34629.375</v>
      </c>
      <c r="I538" s="254" t="s">
        <v>762</v>
      </c>
    </row>
    <row r="539" spans="1:9" x14ac:dyDescent="0.25">
      <c r="A539" s="255" t="s">
        <v>502</v>
      </c>
      <c r="B539" s="259" t="s">
        <v>862</v>
      </c>
      <c r="C539" s="256" t="s">
        <v>501</v>
      </c>
      <c r="D539" s="257">
        <v>43880</v>
      </c>
      <c r="E539" s="207">
        <v>36641.875</v>
      </c>
      <c r="F539" s="131" t="s">
        <v>764</v>
      </c>
      <c r="G539" s="212"/>
      <c r="H539" s="258">
        <v>36641.875</v>
      </c>
      <c r="I539" s="254" t="s">
        <v>762</v>
      </c>
    </row>
    <row r="540" spans="1:9" x14ac:dyDescent="0.25">
      <c r="A540" s="255" t="s">
        <v>504</v>
      </c>
      <c r="B540" s="259" t="s">
        <v>862</v>
      </c>
      <c r="C540" s="256" t="s">
        <v>503</v>
      </c>
      <c r="D540" s="257">
        <v>43952</v>
      </c>
      <c r="E540" s="207">
        <v>149500</v>
      </c>
      <c r="F540" s="131" t="s">
        <v>764</v>
      </c>
      <c r="G540" s="212"/>
      <c r="H540" s="258">
        <v>149500</v>
      </c>
      <c r="I540" s="254" t="s">
        <v>762</v>
      </c>
    </row>
    <row r="541" spans="1:9" x14ac:dyDescent="0.25">
      <c r="A541" s="255" t="s">
        <v>505</v>
      </c>
      <c r="B541" s="259" t="s">
        <v>862</v>
      </c>
      <c r="C541" s="256" t="s">
        <v>440</v>
      </c>
      <c r="D541" s="257">
        <v>43726</v>
      </c>
      <c r="E541" s="207">
        <v>688505</v>
      </c>
      <c r="F541" s="131" t="s">
        <v>764</v>
      </c>
      <c r="G541" s="212"/>
      <c r="H541" s="258">
        <v>688505</v>
      </c>
      <c r="I541" s="254" t="s">
        <v>762</v>
      </c>
    </row>
    <row r="542" spans="1:9" x14ac:dyDescent="0.25">
      <c r="A542" s="255" t="s">
        <v>507</v>
      </c>
      <c r="B542" s="259" t="s">
        <v>862</v>
      </c>
      <c r="C542" s="256" t="s">
        <v>506</v>
      </c>
      <c r="D542" s="257">
        <v>43726</v>
      </c>
      <c r="E542" s="207">
        <v>5308112.5</v>
      </c>
      <c r="F542" s="131" t="s">
        <v>764</v>
      </c>
      <c r="G542" s="212"/>
      <c r="H542" s="258">
        <v>5308112.5</v>
      </c>
      <c r="I542" s="254" t="s">
        <v>762</v>
      </c>
    </row>
    <row r="543" spans="1:9" x14ac:dyDescent="0.25">
      <c r="A543" s="255" t="s">
        <v>508</v>
      </c>
      <c r="B543" s="259" t="s">
        <v>862</v>
      </c>
      <c r="C543" s="256" t="s">
        <v>440</v>
      </c>
      <c r="D543" s="257">
        <v>43845</v>
      </c>
      <c r="E543" s="207">
        <v>1754164</v>
      </c>
      <c r="F543" s="131" t="s">
        <v>764</v>
      </c>
      <c r="G543" s="212"/>
      <c r="H543" s="258">
        <v>1754164</v>
      </c>
      <c r="I543" s="254" t="s">
        <v>762</v>
      </c>
    </row>
    <row r="544" spans="1:9" x14ac:dyDescent="0.25">
      <c r="A544" s="255" t="s">
        <v>507</v>
      </c>
      <c r="B544" s="259" t="s">
        <v>862</v>
      </c>
      <c r="C544" s="256" t="s">
        <v>509</v>
      </c>
      <c r="D544" s="257">
        <v>43952</v>
      </c>
      <c r="E544" s="207">
        <v>5308112.5</v>
      </c>
      <c r="F544" s="131" t="s">
        <v>764</v>
      </c>
      <c r="G544" s="212"/>
      <c r="H544" s="258">
        <v>5308112.5</v>
      </c>
      <c r="I544" s="254" t="s">
        <v>762</v>
      </c>
    </row>
    <row r="545" spans="1:9" x14ac:dyDescent="0.25">
      <c r="A545" s="255" t="s">
        <v>511</v>
      </c>
      <c r="B545" s="259" t="s">
        <v>862</v>
      </c>
      <c r="C545" s="256" t="s">
        <v>510</v>
      </c>
      <c r="D545" s="257">
        <v>43983</v>
      </c>
      <c r="E545" s="207">
        <v>3337012.5</v>
      </c>
      <c r="F545" s="131" t="s">
        <v>764</v>
      </c>
      <c r="G545" s="212"/>
      <c r="H545" s="258">
        <v>3337012.5</v>
      </c>
      <c r="I545" s="254" t="s">
        <v>762</v>
      </c>
    </row>
    <row r="546" spans="1:9" x14ac:dyDescent="0.25">
      <c r="A546" s="255" t="s">
        <v>513</v>
      </c>
      <c r="B546" s="259" t="s">
        <v>862</v>
      </c>
      <c r="C546" s="256" t="s">
        <v>512</v>
      </c>
      <c r="D546" s="257">
        <v>44075</v>
      </c>
      <c r="E546" s="207">
        <v>644000</v>
      </c>
      <c r="F546" s="131" t="s">
        <v>764</v>
      </c>
      <c r="G546" s="212"/>
      <c r="H546" s="258">
        <v>644000</v>
      </c>
      <c r="I546" s="254" t="s">
        <v>762</v>
      </c>
    </row>
    <row r="547" spans="1:9" x14ac:dyDescent="0.25">
      <c r="A547" s="255" t="s">
        <v>515</v>
      </c>
      <c r="B547" s="259" t="s">
        <v>862</v>
      </c>
      <c r="C547" s="256" t="s">
        <v>514</v>
      </c>
      <c r="D547" s="257">
        <v>44214</v>
      </c>
      <c r="E547" s="207">
        <v>805000</v>
      </c>
      <c r="F547" s="131" t="s">
        <v>764</v>
      </c>
      <c r="G547" s="212"/>
      <c r="H547" s="258">
        <v>805000</v>
      </c>
      <c r="I547" s="254" t="s">
        <v>749</v>
      </c>
    </row>
    <row r="548" spans="1:9" x14ac:dyDescent="0.25">
      <c r="A548" s="255" t="s">
        <v>517</v>
      </c>
      <c r="B548" s="259" t="s">
        <v>862</v>
      </c>
      <c r="C548" s="256" t="s">
        <v>516</v>
      </c>
      <c r="D548" s="257">
        <v>43983</v>
      </c>
      <c r="E548" s="207">
        <v>2574279.0249999999</v>
      </c>
      <c r="F548" s="131" t="s">
        <v>764</v>
      </c>
      <c r="G548" s="207"/>
      <c r="H548" s="258">
        <v>2574279.0249999999</v>
      </c>
      <c r="I548" s="254" t="s">
        <v>762</v>
      </c>
    </row>
    <row r="549" spans="1:9" ht="16.5" x14ac:dyDescent="0.3">
      <c r="A549" s="260" t="s">
        <v>863</v>
      </c>
      <c r="B549" s="259" t="s">
        <v>862</v>
      </c>
      <c r="C549" s="261" t="s">
        <v>864</v>
      </c>
      <c r="D549" s="262" t="s">
        <v>865</v>
      </c>
      <c r="E549" s="263">
        <v>204444.4</v>
      </c>
      <c r="F549" s="131" t="s">
        <v>764</v>
      </c>
      <c r="G549" s="212"/>
      <c r="H549" s="258">
        <v>204444.4</v>
      </c>
      <c r="I549" s="254" t="s">
        <v>749</v>
      </c>
    </row>
    <row r="550" spans="1:9" ht="15.75" x14ac:dyDescent="0.25">
      <c r="A550" s="132"/>
      <c r="B550" s="324" t="s">
        <v>518</v>
      </c>
      <c r="C550" s="324"/>
      <c r="D550" s="324"/>
      <c r="E550" s="175">
        <f>SUM(E473:E549)</f>
        <v>174597657.16499996</v>
      </c>
      <c r="F550" s="175"/>
      <c r="G550" s="198">
        <f>SUM(G473:G549)</f>
        <v>0</v>
      </c>
      <c r="H550" s="198">
        <f>SUM(H473:H549)</f>
        <v>174597657.16499996</v>
      </c>
      <c r="I550" s="132"/>
    </row>
    <row r="551" spans="1:9" ht="15.75" x14ac:dyDescent="0.25">
      <c r="A551" s="152"/>
      <c r="B551" s="152"/>
      <c r="C551" s="150"/>
      <c r="D551" s="149"/>
      <c r="E551" s="158"/>
      <c r="F551" s="158"/>
      <c r="G551" s="158"/>
      <c r="H551" s="154"/>
    </row>
    <row r="552" spans="1:9" ht="15.75" x14ac:dyDescent="0.25">
      <c r="A552" s="152"/>
      <c r="B552" s="152"/>
      <c r="C552" s="150"/>
      <c r="D552" s="149"/>
      <c r="E552" s="158"/>
      <c r="F552" s="158"/>
      <c r="G552" s="158"/>
      <c r="H552" s="154"/>
    </row>
    <row r="553" spans="1:9" ht="15.75" x14ac:dyDescent="0.25">
      <c r="A553" s="152"/>
      <c r="B553" s="152"/>
      <c r="C553" s="150"/>
      <c r="D553" s="149"/>
      <c r="E553" s="158"/>
      <c r="F553" s="158"/>
      <c r="G553" s="158"/>
      <c r="H553" s="154"/>
    </row>
    <row r="554" spans="1:9" s="180" customFormat="1" ht="15.75" x14ac:dyDescent="0.25">
      <c r="A554" s="189"/>
      <c r="B554" s="189"/>
      <c r="C554" s="187"/>
      <c r="D554" s="186"/>
      <c r="E554" s="192"/>
      <c r="F554" s="192"/>
      <c r="G554" s="192"/>
      <c r="H554" s="191"/>
    </row>
    <row r="555" spans="1:9" s="180" customFormat="1" ht="15.75" x14ac:dyDescent="0.25">
      <c r="A555" s="189"/>
      <c r="B555" s="189"/>
      <c r="C555" s="187"/>
      <c r="D555" s="186"/>
      <c r="E555" s="192"/>
      <c r="F555" s="192"/>
      <c r="G555" s="192"/>
      <c r="H555" s="191"/>
    </row>
    <row r="556" spans="1:9" s="180" customFormat="1" ht="15.75" x14ac:dyDescent="0.25">
      <c r="A556" s="189"/>
      <c r="B556" s="189"/>
      <c r="C556" s="187"/>
      <c r="D556" s="186"/>
      <c r="E556" s="192"/>
      <c r="F556" s="192"/>
      <c r="G556" s="192"/>
      <c r="H556" s="191"/>
    </row>
    <row r="557" spans="1:9" s="180" customFormat="1" ht="15.75" x14ac:dyDescent="0.25">
      <c r="A557" s="189"/>
      <c r="B557" s="189"/>
      <c r="C557" s="187"/>
      <c r="D557" s="186"/>
      <c r="E557" s="192"/>
      <c r="F557" s="192"/>
      <c r="G557" s="192"/>
      <c r="H557" s="191"/>
    </row>
    <row r="558" spans="1:9" s="180" customFormat="1" ht="15.75" x14ac:dyDescent="0.25">
      <c r="A558" s="189"/>
      <c r="B558" s="189"/>
      <c r="C558" s="187"/>
      <c r="D558" s="186"/>
      <c r="E558" s="192"/>
      <c r="F558" s="192"/>
      <c r="G558" s="192"/>
      <c r="H558" s="191"/>
    </row>
    <row r="559" spans="1:9" s="180" customFormat="1" ht="15.75" x14ac:dyDescent="0.25">
      <c r="A559" s="189"/>
      <c r="B559" s="189"/>
      <c r="C559" s="187"/>
      <c r="D559" s="186"/>
      <c r="E559" s="192"/>
      <c r="F559" s="192"/>
      <c r="G559" s="192"/>
      <c r="H559" s="191"/>
    </row>
    <row r="560" spans="1:9" s="180" customFormat="1" ht="15.75" x14ac:dyDescent="0.25">
      <c r="A560" s="189"/>
      <c r="B560" s="189"/>
      <c r="C560" s="187"/>
      <c r="D560" s="186"/>
      <c r="E560" s="192"/>
      <c r="F560" s="192"/>
      <c r="G560" s="192"/>
      <c r="H560" s="191"/>
    </row>
    <row r="561" spans="1:9" s="180" customFormat="1" ht="15.75" x14ac:dyDescent="0.25">
      <c r="A561" s="189"/>
      <c r="B561" s="189"/>
      <c r="C561" s="187"/>
      <c r="D561" s="186"/>
      <c r="E561" s="192"/>
      <c r="F561" s="192"/>
      <c r="G561" s="192"/>
      <c r="H561" s="191"/>
    </row>
    <row r="562" spans="1:9" s="180" customFormat="1" ht="15.75" x14ac:dyDescent="0.25">
      <c r="A562" s="189"/>
      <c r="B562" s="189"/>
      <c r="C562" s="187"/>
      <c r="D562" s="186"/>
      <c r="E562" s="192"/>
      <c r="F562" s="192"/>
      <c r="G562" s="192"/>
      <c r="H562" s="191"/>
    </row>
    <row r="563" spans="1:9" s="180" customFormat="1" ht="15.75" x14ac:dyDescent="0.25">
      <c r="A563" s="189"/>
      <c r="B563" s="189"/>
      <c r="C563" s="187"/>
      <c r="D563" s="186"/>
      <c r="E563" s="192"/>
      <c r="F563" s="192"/>
      <c r="G563" s="192"/>
      <c r="H563" s="191"/>
    </row>
    <row r="564" spans="1:9" s="180" customFormat="1" ht="15.75" x14ac:dyDescent="0.25">
      <c r="A564" s="189"/>
      <c r="B564" s="189"/>
      <c r="C564" s="187"/>
      <c r="D564" s="186"/>
      <c r="E564" s="192"/>
      <c r="F564" s="192"/>
      <c r="G564" s="192"/>
      <c r="H564" s="191"/>
    </row>
    <row r="565" spans="1:9" ht="15.75" x14ac:dyDescent="0.25">
      <c r="A565" s="152"/>
      <c r="B565" s="152"/>
      <c r="C565" s="150"/>
      <c r="D565" s="149"/>
      <c r="E565" s="158"/>
      <c r="F565" s="158"/>
      <c r="G565" s="158"/>
      <c r="H565" s="154"/>
    </row>
    <row r="566" spans="1:9" ht="15.75" x14ac:dyDescent="0.25">
      <c r="A566" s="152"/>
      <c r="B566" s="152"/>
      <c r="C566" s="150"/>
      <c r="D566" s="149"/>
      <c r="E566" s="158"/>
      <c r="F566" s="158"/>
      <c r="G566" s="158"/>
      <c r="H566" s="154"/>
    </row>
    <row r="567" spans="1:9" ht="15.75" x14ac:dyDescent="0.25">
      <c r="A567" s="152"/>
      <c r="B567" s="152"/>
      <c r="C567" s="150"/>
      <c r="D567" s="149"/>
      <c r="E567" s="158"/>
      <c r="F567" s="158"/>
      <c r="G567" s="158"/>
      <c r="H567" s="154"/>
    </row>
    <row r="568" spans="1:9" ht="15.75" x14ac:dyDescent="0.25">
      <c r="A568" s="152"/>
      <c r="B568" s="152"/>
      <c r="C568" s="150"/>
      <c r="D568" s="149"/>
      <c r="E568" s="158"/>
      <c r="F568" s="158"/>
      <c r="G568" s="158"/>
      <c r="H568" s="154"/>
    </row>
    <row r="569" spans="1:9" ht="15.75" x14ac:dyDescent="0.25">
      <c r="A569" s="152"/>
      <c r="B569" s="152"/>
      <c r="C569" s="150"/>
      <c r="D569" s="149"/>
      <c r="E569" s="158"/>
      <c r="F569" s="158"/>
      <c r="G569" s="158"/>
      <c r="H569" s="154"/>
    </row>
    <row r="570" spans="1:9" ht="15.75" x14ac:dyDescent="0.25">
      <c r="A570" s="152"/>
      <c r="B570" s="152"/>
      <c r="C570" s="150"/>
      <c r="D570" s="149"/>
      <c r="E570" s="158"/>
      <c r="F570" s="158"/>
      <c r="G570" s="158"/>
      <c r="H570" s="154"/>
    </row>
    <row r="571" spans="1:9" ht="15.75" x14ac:dyDescent="0.25">
      <c r="A571" s="152"/>
      <c r="B571" s="152"/>
      <c r="C571" s="150"/>
      <c r="D571" s="149"/>
      <c r="E571" s="158"/>
      <c r="F571" s="158"/>
      <c r="G571" s="158"/>
      <c r="H571" s="154"/>
    </row>
    <row r="572" spans="1:9" ht="15.75" x14ac:dyDescent="0.25">
      <c r="A572" s="152"/>
      <c r="B572" s="152"/>
      <c r="C572" s="150"/>
      <c r="D572" s="149"/>
      <c r="E572" s="158"/>
      <c r="F572" s="158"/>
      <c r="G572" s="158"/>
      <c r="H572" s="154"/>
    </row>
    <row r="573" spans="1:9" ht="16.5" thickBot="1" x14ac:dyDescent="0.3">
      <c r="A573" s="159" t="s">
        <v>519</v>
      </c>
      <c r="B573" s="160"/>
      <c r="C573" s="160"/>
      <c r="D573" s="132"/>
      <c r="E573" s="148"/>
      <c r="F573" s="148"/>
      <c r="G573" s="148"/>
      <c r="H573" s="154"/>
    </row>
    <row r="574" spans="1:9" ht="32.25" thickBot="1" x14ac:dyDescent="0.3">
      <c r="A574" s="264" t="s">
        <v>754</v>
      </c>
      <c r="B574" s="265" t="s">
        <v>5</v>
      </c>
      <c r="C574" s="266" t="s">
        <v>755</v>
      </c>
      <c r="D574" s="266" t="s">
        <v>756</v>
      </c>
      <c r="E574" s="266" t="s">
        <v>757</v>
      </c>
      <c r="F574" s="266" t="s">
        <v>759</v>
      </c>
      <c r="G574" s="266" t="s">
        <v>760</v>
      </c>
      <c r="H574" s="266" t="s">
        <v>758</v>
      </c>
      <c r="I574" s="266" t="s">
        <v>761</v>
      </c>
    </row>
    <row r="575" spans="1:9" x14ac:dyDescent="0.25">
      <c r="A575" s="242" t="s">
        <v>668</v>
      </c>
      <c r="B575" s="217" t="s">
        <v>522</v>
      </c>
      <c r="C575" s="228" t="s">
        <v>667</v>
      </c>
      <c r="D575" s="243">
        <v>44378</v>
      </c>
      <c r="E575" s="244">
        <v>135062.79999999999</v>
      </c>
      <c r="F575" s="131" t="s">
        <v>764</v>
      </c>
      <c r="G575" s="244">
        <v>135062.79999999999</v>
      </c>
      <c r="H575" s="253">
        <v>0</v>
      </c>
      <c r="I575" s="254" t="s">
        <v>978</v>
      </c>
    </row>
    <row r="576" spans="1:9" x14ac:dyDescent="0.25">
      <c r="A576" s="242" t="s">
        <v>668</v>
      </c>
      <c r="B576" s="217" t="s">
        <v>522</v>
      </c>
      <c r="C576" s="228" t="s">
        <v>669</v>
      </c>
      <c r="D576" s="243">
        <v>44378</v>
      </c>
      <c r="E576" s="244">
        <v>135062.79999999999</v>
      </c>
      <c r="F576" s="131" t="s">
        <v>764</v>
      </c>
      <c r="G576" s="244">
        <v>135062.79999999999</v>
      </c>
      <c r="H576" s="253">
        <v>0</v>
      </c>
      <c r="I576" s="254" t="s">
        <v>978</v>
      </c>
    </row>
    <row r="577" spans="1:9" x14ac:dyDescent="0.25">
      <c r="A577" s="242" t="s">
        <v>668</v>
      </c>
      <c r="B577" s="217" t="s">
        <v>522</v>
      </c>
      <c r="C577" s="228" t="s">
        <v>670</v>
      </c>
      <c r="D577" s="243">
        <v>44378</v>
      </c>
      <c r="E577" s="244">
        <v>135062.79999999999</v>
      </c>
      <c r="F577" s="131" t="s">
        <v>764</v>
      </c>
      <c r="G577" s="244">
        <v>135062.79999999999</v>
      </c>
      <c r="H577" s="253">
        <v>0</v>
      </c>
      <c r="I577" s="254" t="s">
        <v>978</v>
      </c>
    </row>
    <row r="578" spans="1:9" x14ac:dyDescent="0.25">
      <c r="A578" s="242" t="s">
        <v>668</v>
      </c>
      <c r="B578" s="217" t="s">
        <v>522</v>
      </c>
      <c r="C578" s="228" t="s">
        <v>671</v>
      </c>
      <c r="D578" s="243">
        <v>44378</v>
      </c>
      <c r="E578" s="244">
        <v>135062.79999999999</v>
      </c>
      <c r="F578" s="131" t="s">
        <v>764</v>
      </c>
      <c r="G578" s="244">
        <v>135062.79999999999</v>
      </c>
      <c r="H578" s="253">
        <v>0</v>
      </c>
      <c r="I578" s="254" t="s">
        <v>978</v>
      </c>
    </row>
    <row r="579" spans="1:9" x14ac:dyDescent="0.25">
      <c r="A579" s="242" t="s">
        <v>668</v>
      </c>
      <c r="B579" s="217" t="s">
        <v>522</v>
      </c>
      <c r="C579" s="228" t="s">
        <v>672</v>
      </c>
      <c r="D579" s="243">
        <v>44378</v>
      </c>
      <c r="E579" s="244">
        <v>135062.79999999999</v>
      </c>
      <c r="F579" s="131" t="s">
        <v>764</v>
      </c>
      <c r="G579" s="244">
        <v>135062.79999999999</v>
      </c>
      <c r="H579" s="253">
        <v>0</v>
      </c>
      <c r="I579" s="254" t="s">
        <v>978</v>
      </c>
    </row>
    <row r="580" spans="1:9" x14ac:dyDescent="0.25">
      <c r="A580" s="224" t="s">
        <v>531</v>
      </c>
      <c r="B580" s="217" t="s">
        <v>532</v>
      </c>
      <c r="C580" s="245" t="s">
        <v>192</v>
      </c>
      <c r="D580" s="246">
        <v>44406</v>
      </c>
      <c r="E580" s="244">
        <v>71154</v>
      </c>
      <c r="F580" s="131" t="s">
        <v>764</v>
      </c>
      <c r="G580" s="244">
        <v>71154</v>
      </c>
      <c r="H580" s="253">
        <v>0</v>
      </c>
      <c r="I580" s="254" t="s">
        <v>978</v>
      </c>
    </row>
    <row r="581" spans="1:9" x14ac:dyDescent="0.25">
      <c r="A581" s="204" t="s">
        <v>13</v>
      </c>
      <c r="B581" s="211" t="s">
        <v>536</v>
      </c>
      <c r="C581" s="236" t="s">
        <v>535</v>
      </c>
      <c r="D581" s="229" t="s">
        <v>534</v>
      </c>
      <c r="E581" s="247">
        <v>236000</v>
      </c>
      <c r="F581" s="131" t="s">
        <v>764</v>
      </c>
      <c r="G581" s="244"/>
      <c r="H581" s="253">
        <v>236000</v>
      </c>
      <c r="I581" s="254" t="s">
        <v>762</v>
      </c>
    </row>
    <row r="582" spans="1:9" x14ac:dyDescent="0.25">
      <c r="A582" s="204" t="s">
        <v>13</v>
      </c>
      <c r="B582" s="211" t="s">
        <v>538</v>
      </c>
      <c r="C582" s="236" t="s">
        <v>537</v>
      </c>
      <c r="D582" s="229" t="s">
        <v>534</v>
      </c>
      <c r="E582" s="247">
        <v>236000</v>
      </c>
      <c r="F582" s="131" t="s">
        <v>764</v>
      </c>
      <c r="G582" s="244"/>
      <c r="H582" s="253">
        <v>236000</v>
      </c>
      <c r="I582" s="254" t="s">
        <v>762</v>
      </c>
    </row>
    <row r="583" spans="1:9" x14ac:dyDescent="0.25">
      <c r="A583" s="204" t="s">
        <v>13</v>
      </c>
      <c r="B583" s="217" t="s">
        <v>522</v>
      </c>
      <c r="C583" s="236" t="s">
        <v>673</v>
      </c>
      <c r="D583" s="246">
        <v>44406</v>
      </c>
      <c r="E583" s="247">
        <v>1062000</v>
      </c>
      <c r="F583" s="131" t="s">
        <v>764</v>
      </c>
      <c r="G583" s="247">
        <v>1062000</v>
      </c>
      <c r="H583" s="253">
        <v>0</v>
      </c>
      <c r="I583" s="254" t="s">
        <v>978</v>
      </c>
    </row>
    <row r="584" spans="1:9" x14ac:dyDescent="0.25">
      <c r="A584" s="204" t="s">
        <v>20</v>
      </c>
      <c r="B584" s="211" t="s">
        <v>542</v>
      </c>
      <c r="C584" s="236" t="s">
        <v>541</v>
      </c>
      <c r="D584" s="229" t="s">
        <v>277</v>
      </c>
      <c r="E584" s="248">
        <v>1618941.6</v>
      </c>
      <c r="F584" s="131" t="s">
        <v>764</v>
      </c>
      <c r="G584" s="244"/>
      <c r="H584" s="253">
        <v>1618941.6</v>
      </c>
      <c r="I584" s="254" t="s">
        <v>762</v>
      </c>
    </row>
    <row r="585" spans="1:9" x14ac:dyDescent="0.25">
      <c r="A585" s="204" t="s">
        <v>20</v>
      </c>
      <c r="B585" s="211" t="s">
        <v>542</v>
      </c>
      <c r="C585" s="236" t="s">
        <v>543</v>
      </c>
      <c r="D585" s="229" t="s">
        <v>277</v>
      </c>
      <c r="E585" s="248">
        <v>1717848</v>
      </c>
      <c r="F585" s="131" t="s">
        <v>764</v>
      </c>
      <c r="G585" s="244"/>
      <c r="H585" s="253">
        <v>1717848</v>
      </c>
      <c r="I585" s="254" t="s">
        <v>762</v>
      </c>
    </row>
    <row r="586" spans="1:9" x14ac:dyDescent="0.25">
      <c r="A586" s="204" t="s">
        <v>675</v>
      </c>
      <c r="B586" s="217" t="s">
        <v>522</v>
      </c>
      <c r="C586" s="236" t="s">
        <v>674</v>
      </c>
      <c r="D586" s="229">
        <v>44404</v>
      </c>
      <c r="E586" s="248">
        <v>57820</v>
      </c>
      <c r="F586" s="131" t="s">
        <v>764</v>
      </c>
      <c r="G586" s="244"/>
      <c r="H586" s="253">
        <v>57820</v>
      </c>
      <c r="I586" s="254" t="s">
        <v>749</v>
      </c>
    </row>
    <row r="587" spans="1:9" x14ac:dyDescent="0.25">
      <c r="A587" s="204" t="s">
        <v>545</v>
      </c>
      <c r="B587" s="211" t="s">
        <v>546</v>
      </c>
      <c r="C587" s="232" t="s">
        <v>544</v>
      </c>
      <c r="D587" s="249">
        <v>44171</v>
      </c>
      <c r="E587" s="241">
        <v>107380</v>
      </c>
      <c r="F587" s="131" t="s">
        <v>764</v>
      </c>
      <c r="G587" s="244"/>
      <c r="H587" s="253">
        <v>107380</v>
      </c>
      <c r="I587" s="254" t="s">
        <v>762</v>
      </c>
    </row>
    <row r="588" spans="1:9" x14ac:dyDescent="0.25">
      <c r="A588" s="204" t="s">
        <v>545</v>
      </c>
      <c r="B588" s="211" t="s">
        <v>548</v>
      </c>
      <c r="C588" s="232" t="s">
        <v>547</v>
      </c>
      <c r="D588" s="249">
        <v>44171</v>
      </c>
      <c r="E588" s="241">
        <v>107380</v>
      </c>
      <c r="F588" s="131" t="s">
        <v>764</v>
      </c>
      <c r="G588" s="244"/>
      <c r="H588" s="253">
        <v>107380</v>
      </c>
      <c r="I588" s="254" t="s">
        <v>762</v>
      </c>
    </row>
    <row r="589" spans="1:9" x14ac:dyDescent="0.25">
      <c r="A589" s="204" t="s">
        <v>549</v>
      </c>
      <c r="B589" s="211" t="s">
        <v>550</v>
      </c>
      <c r="C589" s="232" t="s">
        <v>520</v>
      </c>
      <c r="D589" s="249">
        <v>44171</v>
      </c>
      <c r="E589" s="241">
        <v>107380</v>
      </c>
      <c r="F589" s="131" t="s">
        <v>764</v>
      </c>
      <c r="G589" s="244"/>
      <c r="H589" s="253">
        <v>107380</v>
      </c>
      <c r="I589" s="254" t="s">
        <v>762</v>
      </c>
    </row>
    <row r="590" spans="1:9" x14ac:dyDescent="0.25">
      <c r="A590" s="204" t="s">
        <v>289</v>
      </c>
      <c r="B590" s="217" t="s">
        <v>522</v>
      </c>
      <c r="C590" s="232" t="s">
        <v>676</v>
      </c>
      <c r="D590" s="249">
        <v>44400</v>
      </c>
      <c r="E590" s="241">
        <v>84960</v>
      </c>
      <c r="F590" s="131" t="s">
        <v>764</v>
      </c>
      <c r="G590" s="241">
        <v>84960</v>
      </c>
      <c r="H590" s="253">
        <v>0</v>
      </c>
      <c r="I590" s="254" t="s">
        <v>978</v>
      </c>
    </row>
    <row r="591" spans="1:9" x14ac:dyDescent="0.25">
      <c r="A591" s="204" t="s">
        <v>552</v>
      </c>
      <c r="B591" s="217" t="s">
        <v>532</v>
      </c>
      <c r="C591" s="232" t="s">
        <v>677</v>
      </c>
      <c r="D591" s="249">
        <v>44400</v>
      </c>
      <c r="E591" s="241">
        <v>70800</v>
      </c>
      <c r="F591" s="131" t="s">
        <v>764</v>
      </c>
      <c r="G591" s="241">
        <v>70800</v>
      </c>
      <c r="H591" s="253">
        <v>0</v>
      </c>
      <c r="I591" s="254" t="s">
        <v>978</v>
      </c>
    </row>
    <row r="592" spans="1:9" x14ac:dyDescent="0.25">
      <c r="A592" s="201" t="s">
        <v>668</v>
      </c>
      <c r="B592" s="217" t="s">
        <v>522</v>
      </c>
      <c r="C592" s="205" t="s">
        <v>866</v>
      </c>
      <c r="D592" s="203">
        <v>44413</v>
      </c>
      <c r="E592" s="216">
        <v>135062.79999999999</v>
      </c>
      <c r="F592" s="131" t="s">
        <v>764</v>
      </c>
      <c r="G592" s="247"/>
      <c r="H592" s="253">
        <v>135062.79999999999</v>
      </c>
      <c r="I592" s="254" t="s">
        <v>749</v>
      </c>
    </row>
    <row r="593" spans="1:9" x14ac:dyDescent="0.25">
      <c r="A593" s="204" t="s">
        <v>20</v>
      </c>
      <c r="B593" s="211" t="s">
        <v>542</v>
      </c>
      <c r="C593" s="218" t="s">
        <v>867</v>
      </c>
      <c r="D593" s="206">
        <v>44434</v>
      </c>
      <c r="E593" s="253">
        <v>4578762</v>
      </c>
      <c r="F593" s="131" t="s">
        <v>764</v>
      </c>
      <c r="G593" s="247"/>
      <c r="H593" s="253">
        <v>4578762</v>
      </c>
      <c r="I593" s="254" t="s">
        <v>749</v>
      </c>
    </row>
    <row r="594" spans="1:9" x14ac:dyDescent="0.25">
      <c r="A594" s="204" t="s">
        <v>869</v>
      </c>
      <c r="B594" s="217" t="s">
        <v>870</v>
      </c>
      <c r="C594" s="211" t="s">
        <v>871</v>
      </c>
      <c r="D594" s="206">
        <v>44409</v>
      </c>
      <c r="E594" s="207">
        <v>70800</v>
      </c>
      <c r="F594" s="131" t="s">
        <v>764</v>
      </c>
      <c r="G594" s="248"/>
      <c r="H594" s="253">
        <v>70800</v>
      </c>
      <c r="I594" s="254" t="s">
        <v>749</v>
      </c>
    </row>
    <row r="595" spans="1:9" x14ac:dyDescent="0.25">
      <c r="A595" s="204" t="s">
        <v>869</v>
      </c>
      <c r="B595" s="217" t="s">
        <v>870</v>
      </c>
      <c r="C595" s="211" t="s">
        <v>872</v>
      </c>
      <c r="D595" s="206">
        <v>44427</v>
      </c>
      <c r="E595" s="207">
        <v>70800</v>
      </c>
      <c r="F595" s="131" t="s">
        <v>764</v>
      </c>
      <c r="G595" s="248"/>
      <c r="H595" s="253">
        <v>70800</v>
      </c>
      <c r="I595" s="254" t="s">
        <v>749</v>
      </c>
    </row>
    <row r="596" spans="1:9" x14ac:dyDescent="0.25">
      <c r="A596" s="204" t="s">
        <v>873</v>
      </c>
      <c r="B596" s="217" t="s">
        <v>870</v>
      </c>
      <c r="C596" s="205" t="s">
        <v>874</v>
      </c>
      <c r="D596" s="206">
        <v>44432</v>
      </c>
      <c r="E596" s="208">
        <v>76700</v>
      </c>
      <c r="F596" s="131" t="s">
        <v>764</v>
      </c>
      <c r="G596" s="248"/>
      <c r="H596" s="253">
        <v>76700</v>
      </c>
      <c r="I596" s="254" t="s">
        <v>749</v>
      </c>
    </row>
    <row r="597" spans="1:9" ht="15.75" x14ac:dyDescent="0.25">
      <c r="A597" s="132"/>
      <c r="B597" s="179" t="s">
        <v>554</v>
      </c>
      <c r="C597" s="179"/>
      <c r="D597" s="179"/>
      <c r="E597" s="176">
        <f>SUM(E575:E596)</f>
        <v>11085102.399999999</v>
      </c>
      <c r="F597" s="176"/>
      <c r="G597" s="199">
        <f>SUM(G575:G596)</f>
        <v>1964228</v>
      </c>
      <c r="H597" s="199">
        <f>SUM(H575:H596)</f>
        <v>9120874.4000000004</v>
      </c>
      <c r="I597" s="132"/>
    </row>
    <row r="598" spans="1:9" ht="15.75" x14ac:dyDescent="0.25">
      <c r="A598" s="152"/>
      <c r="B598" s="163"/>
      <c r="C598" s="162"/>
      <c r="D598" s="161"/>
      <c r="E598" s="164"/>
      <c r="F598" s="164"/>
      <c r="G598" s="164"/>
      <c r="H598" s="154"/>
      <c r="I598" s="132"/>
    </row>
    <row r="599" spans="1:9" ht="15.75" x14ac:dyDescent="0.25">
      <c r="A599" s="152"/>
      <c r="B599" s="163"/>
      <c r="C599" s="162"/>
      <c r="D599" s="161"/>
      <c r="E599" s="164"/>
      <c r="F599" s="164"/>
      <c r="G599" s="164"/>
      <c r="H599" s="154"/>
      <c r="I599" s="132"/>
    </row>
    <row r="600" spans="1:9" ht="15.75" x14ac:dyDescent="0.25">
      <c r="A600" s="152"/>
      <c r="B600" s="163"/>
      <c r="C600" s="162"/>
      <c r="D600" s="161"/>
      <c r="E600" s="164"/>
      <c r="F600" s="164"/>
      <c r="G600" s="164"/>
      <c r="H600" s="154"/>
      <c r="I600" s="132"/>
    </row>
    <row r="601" spans="1:9" ht="15.75" x14ac:dyDescent="0.25">
      <c r="A601" s="152"/>
      <c r="B601" s="163"/>
      <c r="C601" s="162"/>
      <c r="D601" s="161"/>
      <c r="E601" s="164"/>
      <c r="F601" s="164"/>
      <c r="G601" s="164"/>
      <c r="H601" s="154"/>
      <c r="I601" s="132"/>
    </row>
    <row r="602" spans="1:9" ht="15.75" x14ac:dyDescent="0.25">
      <c r="A602" s="152"/>
      <c r="B602" s="163"/>
      <c r="C602" s="162"/>
      <c r="D602" s="161"/>
      <c r="E602" s="164"/>
      <c r="F602" s="164"/>
      <c r="G602" s="164"/>
      <c r="H602" s="154"/>
      <c r="I602" s="132"/>
    </row>
    <row r="603" spans="1:9" ht="15.75" x14ac:dyDescent="0.25">
      <c r="A603" s="152"/>
      <c r="B603" s="163"/>
      <c r="C603" s="162"/>
      <c r="D603" s="161"/>
      <c r="E603" s="164"/>
      <c r="F603" s="164"/>
      <c r="G603" s="164"/>
      <c r="H603" s="154"/>
      <c r="I603" s="132"/>
    </row>
    <row r="604" spans="1:9" ht="15.75" x14ac:dyDescent="0.25">
      <c r="A604" s="152"/>
      <c r="B604" s="163"/>
      <c r="C604" s="162"/>
      <c r="D604" s="161"/>
      <c r="E604" s="164"/>
      <c r="F604" s="164"/>
      <c r="G604" s="164"/>
      <c r="H604" s="154"/>
      <c r="I604" s="132"/>
    </row>
    <row r="605" spans="1:9" ht="15.75" x14ac:dyDescent="0.25">
      <c r="A605" s="152"/>
      <c r="B605" s="163"/>
      <c r="C605" s="162"/>
      <c r="D605" s="161"/>
      <c r="E605" s="164"/>
      <c r="F605" s="164"/>
      <c r="G605" s="164"/>
      <c r="H605" s="154"/>
      <c r="I605" s="132"/>
    </row>
    <row r="606" spans="1:9" ht="15.75" x14ac:dyDescent="0.25">
      <c r="A606" s="152"/>
      <c r="B606" s="163"/>
      <c r="C606" s="162"/>
      <c r="D606" s="161"/>
      <c r="E606" s="164"/>
      <c r="F606" s="164"/>
      <c r="G606" s="164"/>
      <c r="H606" s="154"/>
    </row>
    <row r="607" spans="1:9" ht="15.75" x14ac:dyDescent="0.25">
      <c r="A607" s="152"/>
      <c r="B607" s="163"/>
      <c r="C607" s="162"/>
      <c r="D607" s="161"/>
      <c r="E607" s="164"/>
      <c r="F607" s="164"/>
      <c r="G607" s="164"/>
      <c r="H607" s="154"/>
    </row>
    <row r="608" spans="1:9" ht="15.75" x14ac:dyDescent="0.25">
      <c r="A608" s="152"/>
      <c r="B608" s="163"/>
      <c r="C608" s="162"/>
      <c r="D608" s="161"/>
      <c r="E608" s="164"/>
      <c r="F608" s="164"/>
      <c r="G608" s="164"/>
      <c r="H608" s="154"/>
    </row>
    <row r="609" spans="1:9" ht="15.75" x14ac:dyDescent="0.25">
      <c r="A609" s="152"/>
      <c r="B609" s="163"/>
      <c r="C609" s="162"/>
      <c r="D609" s="161"/>
      <c r="E609" s="164"/>
      <c r="F609" s="164"/>
      <c r="G609" s="164"/>
      <c r="H609" s="154"/>
    </row>
    <row r="610" spans="1:9" ht="15.75" x14ac:dyDescent="0.25">
      <c r="A610" s="152"/>
      <c r="B610" s="163"/>
      <c r="C610" s="162"/>
      <c r="D610" s="161"/>
      <c r="E610" s="164"/>
      <c r="F610" s="164"/>
      <c r="G610" s="164"/>
      <c r="H610" s="154"/>
    </row>
    <row r="611" spans="1:9" ht="15.75" x14ac:dyDescent="0.25">
      <c r="A611" s="152"/>
      <c r="B611" s="163"/>
      <c r="C611" s="162"/>
      <c r="D611" s="161"/>
      <c r="E611" s="164"/>
      <c r="F611" s="164"/>
      <c r="G611" s="164"/>
      <c r="H611" s="154"/>
    </row>
    <row r="612" spans="1:9" ht="15.75" x14ac:dyDescent="0.25">
      <c r="A612" s="152"/>
      <c r="B612" s="163"/>
      <c r="C612" s="162"/>
      <c r="D612" s="161"/>
      <c r="E612" s="164"/>
      <c r="F612" s="164"/>
      <c r="G612" s="164"/>
      <c r="H612" s="154"/>
    </row>
    <row r="613" spans="1:9" ht="15.75" x14ac:dyDescent="0.25">
      <c r="A613" s="152"/>
      <c r="B613" s="163"/>
      <c r="C613" s="162"/>
      <c r="D613" s="161"/>
      <c r="E613" s="164"/>
      <c r="F613" s="164"/>
      <c r="G613" s="164"/>
      <c r="H613" s="154"/>
    </row>
    <row r="614" spans="1:9" ht="15.75" x14ac:dyDescent="0.25">
      <c r="A614" s="152"/>
      <c r="B614" s="163"/>
      <c r="C614" s="162"/>
      <c r="D614" s="161"/>
      <c r="E614" s="164"/>
      <c r="F614" s="164"/>
      <c r="G614" s="164"/>
      <c r="H614" s="154"/>
    </row>
    <row r="615" spans="1:9" ht="15.75" x14ac:dyDescent="0.25">
      <c r="A615" s="152"/>
      <c r="B615" s="163"/>
      <c r="C615" s="162"/>
      <c r="D615" s="161"/>
      <c r="E615" s="164"/>
      <c r="F615" s="164"/>
      <c r="G615" s="164"/>
      <c r="H615" s="154"/>
    </row>
    <row r="616" spans="1:9" ht="15.75" x14ac:dyDescent="0.25">
      <c r="A616" s="152"/>
      <c r="B616" s="163"/>
      <c r="C616" s="162"/>
      <c r="D616" s="161"/>
      <c r="E616" s="164"/>
      <c r="F616" s="164"/>
      <c r="G616" s="164"/>
      <c r="H616" s="154"/>
    </row>
    <row r="617" spans="1:9" ht="15.75" x14ac:dyDescent="0.25">
      <c r="A617" s="152"/>
      <c r="B617" s="163"/>
      <c r="C617" s="162"/>
      <c r="D617" s="161"/>
      <c r="E617" s="164"/>
      <c r="F617" s="164"/>
      <c r="G617" s="164"/>
      <c r="H617" s="154"/>
    </row>
    <row r="618" spans="1:9" ht="15.75" x14ac:dyDescent="0.25">
      <c r="A618" s="152"/>
      <c r="B618" s="163"/>
      <c r="C618" s="162"/>
      <c r="D618" s="161"/>
      <c r="E618" s="164"/>
      <c r="F618" s="164"/>
      <c r="G618" s="164"/>
      <c r="H618" s="154"/>
    </row>
    <row r="619" spans="1:9" ht="15.75" x14ac:dyDescent="0.25">
      <c r="A619" s="152"/>
      <c r="B619" s="163"/>
      <c r="C619" s="162"/>
      <c r="D619" s="161"/>
      <c r="E619" s="164"/>
      <c r="F619" s="164"/>
      <c r="G619" s="164"/>
      <c r="H619" s="154"/>
    </row>
    <row r="620" spans="1:9" ht="15.75" x14ac:dyDescent="0.25">
      <c r="A620" s="152"/>
      <c r="B620" s="163"/>
      <c r="C620" s="162"/>
      <c r="D620" s="161"/>
      <c r="E620" s="164"/>
      <c r="F620" s="164"/>
      <c r="G620" s="164"/>
      <c r="H620" s="154"/>
    </row>
    <row r="621" spans="1:9" ht="15.75" x14ac:dyDescent="0.25">
      <c r="A621" s="152"/>
      <c r="B621" s="163"/>
      <c r="C621" s="162"/>
      <c r="D621" s="161"/>
      <c r="E621" s="164"/>
      <c r="F621" s="164"/>
      <c r="G621" s="164"/>
      <c r="H621" s="154"/>
    </row>
    <row r="622" spans="1:9" s="180" customFormat="1" ht="15.75" x14ac:dyDescent="0.25">
      <c r="A622" s="189"/>
      <c r="B622" s="195"/>
      <c r="C622" s="194"/>
      <c r="D622" s="193"/>
      <c r="E622" s="196"/>
      <c r="F622" s="196"/>
      <c r="G622" s="196"/>
      <c r="H622" s="191"/>
    </row>
    <row r="623" spans="1:9" ht="17.25" thickBot="1" x14ac:dyDescent="0.3">
      <c r="A623" s="159" t="s">
        <v>555</v>
      </c>
      <c r="B623" s="165"/>
      <c r="C623" s="165"/>
      <c r="D623" s="132"/>
      <c r="E623" s="166"/>
      <c r="F623" s="166"/>
      <c r="G623" s="166"/>
      <c r="H623" s="154"/>
      <c r="I623" s="132"/>
    </row>
    <row r="624" spans="1:9" ht="32.25" thickBot="1" x14ac:dyDescent="0.3">
      <c r="A624" s="264" t="s">
        <v>754</v>
      </c>
      <c r="B624" s="265" t="s">
        <v>5</v>
      </c>
      <c r="C624" s="265" t="s">
        <v>755</v>
      </c>
      <c r="D624" s="265" t="s">
        <v>756</v>
      </c>
      <c r="E624" s="265" t="s">
        <v>757</v>
      </c>
      <c r="F624" s="265" t="s">
        <v>759</v>
      </c>
      <c r="G624" s="265" t="s">
        <v>760</v>
      </c>
      <c r="H624" s="265" t="s">
        <v>758</v>
      </c>
      <c r="I624" s="265" t="s">
        <v>761</v>
      </c>
    </row>
    <row r="625" spans="1:9" x14ac:dyDescent="0.25">
      <c r="A625" s="204" t="s">
        <v>557</v>
      </c>
      <c r="B625" s="211" t="s">
        <v>558</v>
      </c>
      <c r="C625" s="236" t="s">
        <v>556</v>
      </c>
      <c r="D625" s="268">
        <v>44228</v>
      </c>
      <c r="E625" s="250">
        <v>3000</v>
      </c>
      <c r="F625" s="131" t="s">
        <v>764</v>
      </c>
      <c r="G625" s="250"/>
      <c r="H625" s="253">
        <v>3000</v>
      </c>
      <c r="I625" s="254" t="s">
        <v>749</v>
      </c>
    </row>
    <row r="626" spans="1:9" x14ac:dyDescent="0.25">
      <c r="A626" s="204" t="s">
        <v>563</v>
      </c>
      <c r="B626" s="211" t="s">
        <v>564</v>
      </c>
      <c r="C626" s="236" t="s">
        <v>678</v>
      </c>
      <c r="D626" s="268">
        <v>44378</v>
      </c>
      <c r="E626" s="250">
        <v>6688</v>
      </c>
      <c r="F626" s="131" t="s">
        <v>764</v>
      </c>
      <c r="G626" s="251">
        <v>6688</v>
      </c>
      <c r="H626" s="253">
        <v>0</v>
      </c>
      <c r="I626" s="254" t="s">
        <v>978</v>
      </c>
    </row>
    <row r="627" spans="1:9" x14ac:dyDescent="0.25">
      <c r="A627" s="204" t="s">
        <v>680</v>
      </c>
      <c r="B627" s="211" t="s">
        <v>681</v>
      </c>
      <c r="C627" s="236" t="s">
        <v>679</v>
      </c>
      <c r="D627" s="268">
        <v>44402</v>
      </c>
      <c r="E627" s="250">
        <v>13906.96</v>
      </c>
      <c r="F627" s="131" t="s">
        <v>764</v>
      </c>
      <c r="G627" s="251">
        <v>13906.96</v>
      </c>
      <c r="H627" s="253">
        <v>0</v>
      </c>
      <c r="I627" s="254" t="s">
        <v>978</v>
      </c>
    </row>
    <row r="628" spans="1:9" x14ac:dyDescent="0.25">
      <c r="A628" s="204" t="s">
        <v>680</v>
      </c>
      <c r="B628" s="211" t="s">
        <v>681</v>
      </c>
      <c r="C628" s="236" t="s">
        <v>682</v>
      </c>
      <c r="D628" s="268">
        <v>44402</v>
      </c>
      <c r="E628" s="250">
        <v>263089.64</v>
      </c>
      <c r="F628" s="131" t="s">
        <v>764</v>
      </c>
      <c r="G628" s="251">
        <v>263089.64</v>
      </c>
      <c r="H628" s="253">
        <v>0</v>
      </c>
      <c r="I628" s="254" t="s">
        <v>978</v>
      </c>
    </row>
    <row r="629" spans="1:9" x14ac:dyDescent="0.25">
      <c r="A629" s="204" t="s">
        <v>680</v>
      </c>
      <c r="B629" s="211" t="s">
        <v>681</v>
      </c>
      <c r="C629" s="236" t="s">
        <v>683</v>
      </c>
      <c r="D629" s="268">
        <v>44402</v>
      </c>
      <c r="E629" s="250">
        <v>42736.05</v>
      </c>
      <c r="F629" s="131" t="s">
        <v>764</v>
      </c>
      <c r="G629" s="251">
        <v>42736.05</v>
      </c>
      <c r="H629" s="253">
        <v>0</v>
      </c>
      <c r="I629" s="254" t="s">
        <v>978</v>
      </c>
    </row>
    <row r="630" spans="1:9" x14ac:dyDescent="0.25">
      <c r="A630" s="204" t="s">
        <v>680</v>
      </c>
      <c r="B630" s="211" t="s">
        <v>681</v>
      </c>
      <c r="C630" s="236" t="s">
        <v>684</v>
      </c>
      <c r="D630" s="268">
        <v>44405</v>
      </c>
      <c r="E630" s="250">
        <v>367746.59</v>
      </c>
      <c r="F630" s="131" t="s">
        <v>764</v>
      </c>
      <c r="G630" s="251">
        <v>367746.59</v>
      </c>
      <c r="H630" s="253">
        <v>0</v>
      </c>
      <c r="I630" s="254" t="s">
        <v>978</v>
      </c>
    </row>
    <row r="631" spans="1:9" x14ac:dyDescent="0.25">
      <c r="A631" s="204" t="s">
        <v>680</v>
      </c>
      <c r="B631" s="211" t="s">
        <v>681</v>
      </c>
      <c r="C631" s="236" t="s">
        <v>685</v>
      </c>
      <c r="D631" s="268">
        <v>44405</v>
      </c>
      <c r="E631" s="250">
        <v>5385.1</v>
      </c>
      <c r="F631" s="131" t="s">
        <v>764</v>
      </c>
      <c r="G631" s="251">
        <v>5385.1</v>
      </c>
      <c r="H631" s="253">
        <v>0</v>
      </c>
      <c r="I631" s="254" t="s">
        <v>978</v>
      </c>
    </row>
    <row r="632" spans="1:9" x14ac:dyDescent="0.25">
      <c r="A632" s="204" t="s">
        <v>686</v>
      </c>
      <c r="B632" s="211" t="s">
        <v>687</v>
      </c>
      <c r="C632" s="236" t="s">
        <v>181</v>
      </c>
      <c r="D632" s="268">
        <v>44400</v>
      </c>
      <c r="E632" s="250">
        <v>120630.62</v>
      </c>
      <c r="F632" s="131" t="s">
        <v>764</v>
      </c>
      <c r="G632" s="251">
        <v>120630.62</v>
      </c>
      <c r="H632" s="253">
        <v>0</v>
      </c>
      <c r="I632" s="254" t="s">
        <v>978</v>
      </c>
    </row>
    <row r="633" spans="1:9" x14ac:dyDescent="0.25">
      <c r="A633" s="204" t="s">
        <v>686</v>
      </c>
      <c r="B633" s="211" t="s">
        <v>687</v>
      </c>
      <c r="C633" s="236" t="s">
        <v>9</v>
      </c>
      <c r="D633" s="268">
        <v>44400</v>
      </c>
      <c r="E633" s="250">
        <v>130871.12</v>
      </c>
      <c r="F633" s="131" t="s">
        <v>764</v>
      </c>
      <c r="G633" s="251">
        <v>130871.12</v>
      </c>
      <c r="H633" s="253">
        <v>0</v>
      </c>
      <c r="I633" s="254" t="s">
        <v>978</v>
      </c>
    </row>
    <row r="634" spans="1:9" x14ac:dyDescent="0.25">
      <c r="A634" s="204" t="s">
        <v>576</v>
      </c>
      <c r="B634" s="211" t="s">
        <v>561</v>
      </c>
      <c r="C634" s="236" t="s">
        <v>575</v>
      </c>
      <c r="D634" s="268">
        <v>44139</v>
      </c>
      <c r="E634" s="250">
        <v>24000</v>
      </c>
      <c r="F634" s="131" t="s">
        <v>764</v>
      </c>
      <c r="G634" s="248">
        <v>24000</v>
      </c>
      <c r="H634" s="253">
        <v>0</v>
      </c>
      <c r="I634" s="254" t="s">
        <v>978</v>
      </c>
    </row>
    <row r="635" spans="1:9" x14ac:dyDescent="0.25">
      <c r="A635" s="204" t="s">
        <v>689</v>
      </c>
      <c r="B635" s="211" t="s">
        <v>579</v>
      </c>
      <c r="C635" s="236" t="s">
        <v>688</v>
      </c>
      <c r="D635" s="268">
        <v>44378</v>
      </c>
      <c r="E635" s="250">
        <v>663145.68999999994</v>
      </c>
      <c r="F635" s="131" t="s">
        <v>764</v>
      </c>
      <c r="G635" s="248">
        <v>663145.68999999994</v>
      </c>
      <c r="H635" s="253">
        <v>0</v>
      </c>
      <c r="I635" s="254" t="s">
        <v>978</v>
      </c>
    </row>
    <row r="636" spans="1:9" x14ac:dyDescent="0.25">
      <c r="A636" s="204" t="s">
        <v>689</v>
      </c>
      <c r="B636" s="211" t="s">
        <v>579</v>
      </c>
      <c r="C636" s="236" t="s">
        <v>690</v>
      </c>
      <c r="D636" s="268">
        <v>44378</v>
      </c>
      <c r="E636" s="250">
        <v>36526.5</v>
      </c>
      <c r="F636" s="131" t="s">
        <v>764</v>
      </c>
      <c r="G636" s="248">
        <v>36526.5</v>
      </c>
      <c r="H636" s="253">
        <v>0</v>
      </c>
      <c r="I636" s="254" t="s">
        <v>978</v>
      </c>
    </row>
    <row r="637" spans="1:9" x14ac:dyDescent="0.25">
      <c r="A637" s="204" t="s">
        <v>689</v>
      </c>
      <c r="B637" s="211" t="s">
        <v>579</v>
      </c>
      <c r="C637" s="236" t="s">
        <v>691</v>
      </c>
      <c r="D637" s="268">
        <v>44378</v>
      </c>
      <c r="E637" s="250">
        <v>66572.25</v>
      </c>
      <c r="F637" s="131" t="s">
        <v>764</v>
      </c>
      <c r="G637" s="248">
        <v>66572.25</v>
      </c>
      <c r="H637" s="253">
        <v>0</v>
      </c>
      <c r="I637" s="254" t="s">
        <v>978</v>
      </c>
    </row>
    <row r="638" spans="1:9" x14ac:dyDescent="0.25">
      <c r="A638" s="204" t="s">
        <v>689</v>
      </c>
      <c r="B638" s="211" t="s">
        <v>579</v>
      </c>
      <c r="C638" s="236" t="s">
        <v>692</v>
      </c>
      <c r="D638" s="268">
        <v>44378</v>
      </c>
      <c r="E638" s="250">
        <v>844136.17</v>
      </c>
      <c r="F638" s="131" t="s">
        <v>764</v>
      </c>
      <c r="G638" s="248">
        <v>844136.17</v>
      </c>
      <c r="H638" s="253">
        <v>0</v>
      </c>
      <c r="I638" s="254" t="s">
        <v>978</v>
      </c>
    </row>
    <row r="639" spans="1:9" x14ac:dyDescent="0.25">
      <c r="A639" s="204" t="s">
        <v>689</v>
      </c>
      <c r="B639" s="211" t="s">
        <v>579</v>
      </c>
      <c r="C639" s="236" t="s">
        <v>693</v>
      </c>
      <c r="D639" s="268">
        <v>44378</v>
      </c>
      <c r="E639" s="250">
        <v>714691.69</v>
      </c>
      <c r="F639" s="131" t="s">
        <v>764</v>
      </c>
      <c r="G639" s="248">
        <v>714691.69</v>
      </c>
      <c r="H639" s="253">
        <v>0</v>
      </c>
      <c r="I639" s="254" t="s">
        <v>978</v>
      </c>
    </row>
    <row r="640" spans="1:9" x14ac:dyDescent="0.25">
      <c r="A640" s="204" t="s">
        <v>689</v>
      </c>
      <c r="B640" s="211" t="s">
        <v>579</v>
      </c>
      <c r="C640" s="236" t="s">
        <v>694</v>
      </c>
      <c r="D640" s="268">
        <v>44378</v>
      </c>
      <c r="E640" s="250">
        <v>35664.75</v>
      </c>
      <c r="F640" s="131" t="s">
        <v>764</v>
      </c>
      <c r="G640" s="248">
        <v>35664.75</v>
      </c>
      <c r="H640" s="253">
        <v>0</v>
      </c>
      <c r="I640" s="254" t="s">
        <v>978</v>
      </c>
    </row>
    <row r="641" spans="1:9" x14ac:dyDescent="0.25">
      <c r="A641" s="204" t="s">
        <v>689</v>
      </c>
      <c r="B641" s="211" t="s">
        <v>579</v>
      </c>
      <c r="C641" s="236" t="s">
        <v>695</v>
      </c>
      <c r="D641" s="268">
        <v>44378</v>
      </c>
      <c r="E641" s="250">
        <v>96126.99</v>
      </c>
      <c r="F641" s="131" t="s">
        <v>764</v>
      </c>
      <c r="G641" s="248">
        <v>96126.99</v>
      </c>
      <c r="H641" s="253">
        <v>0</v>
      </c>
      <c r="I641" s="254" t="s">
        <v>978</v>
      </c>
    </row>
    <row r="642" spans="1:9" x14ac:dyDescent="0.25">
      <c r="A642" s="204" t="s">
        <v>689</v>
      </c>
      <c r="B642" s="211" t="s">
        <v>579</v>
      </c>
      <c r="C642" s="236" t="s">
        <v>696</v>
      </c>
      <c r="D642" s="268">
        <v>44378</v>
      </c>
      <c r="E642" s="250">
        <v>1040948.17</v>
      </c>
      <c r="F642" s="131" t="s">
        <v>764</v>
      </c>
      <c r="G642" s="248">
        <v>1040948.17</v>
      </c>
      <c r="H642" s="253">
        <v>0</v>
      </c>
      <c r="I642" s="254" t="s">
        <v>978</v>
      </c>
    </row>
    <row r="643" spans="1:9" x14ac:dyDescent="0.25">
      <c r="A643" s="204" t="s">
        <v>581</v>
      </c>
      <c r="B643" s="211" t="s">
        <v>573</v>
      </c>
      <c r="C643" s="236" t="s">
        <v>580</v>
      </c>
      <c r="D643" s="268">
        <v>44317</v>
      </c>
      <c r="E643" s="250">
        <v>1770000</v>
      </c>
      <c r="F643" s="131" t="s">
        <v>764</v>
      </c>
      <c r="G643" s="251"/>
      <c r="H643" s="253">
        <v>1770000</v>
      </c>
      <c r="I643" s="254" t="s">
        <v>749</v>
      </c>
    </row>
    <row r="644" spans="1:9" x14ac:dyDescent="0.25">
      <c r="A644" s="204" t="s">
        <v>698</v>
      </c>
      <c r="B644" s="211" t="s">
        <v>573</v>
      </c>
      <c r="C644" s="236" t="s">
        <v>697</v>
      </c>
      <c r="D644" s="268">
        <v>44404</v>
      </c>
      <c r="E644" s="250">
        <v>95987.81</v>
      </c>
      <c r="F644" s="131" t="s">
        <v>764</v>
      </c>
      <c r="G644" s="251">
        <v>95987.81</v>
      </c>
      <c r="H644" s="253">
        <v>0</v>
      </c>
      <c r="I644" s="254" t="s">
        <v>978</v>
      </c>
    </row>
    <row r="645" spans="1:9" x14ac:dyDescent="0.25">
      <c r="A645" s="204" t="s">
        <v>700</v>
      </c>
      <c r="B645" s="211" t="s">
        <v>573</v>
      </c>
      <c r="C645" s="236" t="s">
        <v>699</v>
      </c>
      <c r="D645" s="268">
        <v>44400</v>
      </c>
      <c r="E645" s="250">
        <v>70800</v>
      </c>
      <c r="F645" s="131" t="s">
        <v>764</v>
      </c>
      <c r="G645" s="251">
        <v>70800</v>
      </c>
      <c r="H645" s="253">
        <v>0</v>
      </c>
      <c r="I645" s="254" t="s">
        <v>978</v>
      </c>
    </row>
    <row r="646" spans="1:9" x14ac:dyDescent="0.25">
      <c r="A646" s="204" t="s">
        <v>702</v>
      </c>
      <c r="B646" s="211" t="s">
        <v>703</v>
      </c>
      <c r="C646" s="236" t="s">
        <v>701</v>
      </c>
      <c r="D646" s="268">
        <v>44397</v>
      </c>
      <c r="E646" s="250">
        <v>15000</v>
      </c>
      <c r="F646" s="131" t="s">
        <v>764</v>
      </c>
      <c r="G646" s="251">
        <v>15000</v>
      </c>
      <c r="H646" s="253">
        <v>0</v>
      </c>
      <c r="I646" s="254" t="s">
        <v>978</v>
      </c>
    </row>
    <row r="647" spans="1:9" x14ac:dyDescent="0.25">
      <c r="A647" s="204" t="s">
        <v>705</v>
      </c>
      <c r="B647" s="211" t="s">
        <v>706</v>
      </c>
      <c r="C647" s="236" t="s">
        <v>704</v>
      </c>
      <c r="D647" s="268">
        <v>44405</v>
      </c>
      <c r="E647" s="250">
        <v>1507988.08</v>
      </c>
      <c r="F647" s="131" t="s">
        <v>764</v>
      </c>
      <c r="G647" s="251">
        <v>1507988.08</v>
      </c>
      <c r="H647" s="253">
        <v>0</v>
      </c>
      <c r="I647" s="254" t="s">
        <v>978</v>
      </c>
    </row>
    <row r="648" spans="1:9" x14ac:dyDescent="0.25">
      <c r="A648" s="204" t="s">
        <v>708</v>
      </c>
      <c r="B648" s="211" t="s">
        <v>573</v>
      </c>
      <c r="C648" s="236" t="s">
        <v>707</v>
      </c>
      <c r="D648" s="268">
        <v>44378</v>
      </c>
      <c r="E648" s="250">
        <v>307528.65000000002</v>
      </c>
      <c r="F648" s="131" t="s">
        <v>764</v>
      </c>
      <c r="G648" s="251">
        <v>307528.65000000002</v>
      </c>
      <c r="H648" s="253">
        <v>0</v>
      </c>
      <c r="I648" s="254" t="s">
        <v>978</v>
      </c>
    </row>
    <row r="649" spans="1:9" x14ac:dyDescent="0.25">
      <c r="A649" s="204" t="s">
        <v>593</v>
      </c>
      <c r="B649" s="211" t="s">
        <v>594</v>
      </c>
      <c r="C649" s="236" t="s">
        <v>592</v>
      </c>
      <c r="D649" s="268">
        <v>44029</v>
      </c>
      <c r="E649" s="250">
        <v>105267.8</v>
      </c>
      <c r="F649" s="131" t="s">
        <v>764</v>
      </c>
      <c r="G649" s="248"/>
      <c r="H649" s="253">
        <v>105267.8</v>
      </c>
      <c r="I649" s="254" t="s">
        <v>762</v>
      </c>
    </row>
    <row r="650" spans="1:9" x14ac:dyDescent="0.25">
      <c r="A650" s="204" t="s">
        <v>593</v>
      </c>
      <c r="B650" s="211" t="s">
        <v>594</v>
      </c>
      <c r="C650" s="236" t="s">
        <v>709</v>
      </c>
      <c r="D650" s="268">
        <v>44378</v>
      </c>
      <c r="E650" s="250">
        <v>322500</v>
      </c>
      <c r="F650" s="131" t="s">
        <v>764</v>
      </c>
      <c r="G650" s="248">
        <v>322500</v>
      </c>
      <c r="H650" s="253">
        <v>0</v>
      </c>
      <c r="I650" s="254" t="s">
        <v>978</v>
      </c>
    </row>
    <row r="651" spans="1:9" x14ac:dyDescent="0.25">
      <c r="A651" s="204" t="s">
        <v>711</v>
      </c>
      <c r="B651" s="211" t="s">
        <v>712</v>
      </c>
      <c r="C651" s="236" t="s">
        <v>710</v>
      </c>
      <c r="D651" s="268">
        <v>44378</v>
      </c>
      <c r="E651" s="250">
        <v>160963.79999999999</v>
      </c>
      <c r="F651" s="131" t="s">
        <v>764</v>
      </c>
      <c r="G651" s="248"/>
      <c r="H651" s="253">
        <v>160963.79999999999</v>
      </c>
      <c r="I651" s="254" t="s">
        <v>749</v>
      </c>
    </row>
    <row r="652" spans="1:9" x14ac:dyDescent="0.25">
      <c r="A652" s="204" t="s">
        <v>714</v>
      </c>
      <c r="B652" s="211" t="s">
        <v>715</v>
      </c>
      <c r="C652" s="236" t="s">
        <v>713</v>
      </c>
      <c r="D652" s="268">
        <v>44378</v>
      </c>
      <c r="E652" s="250">
        <v>344057.5</v>
      </c>
      <c r="F652" s="131" t="s">
        <v>764</v>
      </c>
      <c r="G652" s="248">
        <v>344057.5</v>
      </c>
      <c r="H652" s="253">
        <v>0</v>
      </c>
      <c r="I652" s="254" t="s">
        <v>978</v>
      </c>
    </row>
    <row r="653" spans="1:9" x14ac:dyDescent="0.25">
      <c r="A653" s="204" t="s">
        <v>595</v>
      </c>
      <c r="B653" s="211" t="s">
        <v>596</v>
      </c>
      <c r="C653" s="236" t="s">
        <v>716</v>
      </c>
      <c r="D653" s="268">
        <v>44389</v>
      </c>
      <c r="E653" s="250">
        <v>60277.77</v>
      </c>
      <c r="F653" s="131" t="s">
        <v>764</v>
      </c>
      <c r="G653" s="248"/>
      <c r="H653" s="253">
        <v>60277.77</v>
      </c>
      <c r="I653" s="254" t="s">
        <v>749</v>
      </c>
    </row>
    <row r="654" spans="1:9" x14ac:dyDescent="0.25">
      <c r="A654" s="204" t="s">
        <v>718</v>
      </c>
      <c r="B654" s="211" t="s">
        <v>719</v>
      </c>
      <c r="C654" s="236" t="s">
        <v>717</v>
      </c>
      <c r="D654" s="268">
        <v>44400</v>
      </c>
      <c r="E654" s="250">
        <v>165000</v>
      </c>
      <c r="F654" s="131" t="s">
        <v>764</v>
      </c>
      <c r="G654" s="248">
        <v>165000</v>
      </c>
      <c r="H654" s="253">
        <v>0</v>
      </c>
      <c r="I654" s="254" t="s">
        <v>978</v>
      </c>
    </row>
    <row r="655" spans="1:9" x14ac:dyDescent="0.25">
      <c r="A655" s="204" t="s">
        <v>720</v>
      </c>
      <c r="B655" s="211" t="s">
        <v>591</v>
      </c>
      <c r="C655" s="236" t="s">
        <v>609</v>
      </c>
      <c r="D655" s="268">
        <v>44382</v>
      </c>
      <c r="E655" s="250">
        <v>13924</v>
      </c>
      <c r="F655" s="131" t="s">
        <v>764</v>
      </c>
      <c r="G655" s="248">
        <v>13924</v>
      </c>
      <c r="H655" s="253">
        <v>0</v>
      </c>
      <c r="I655" s="254" t="s">
        <v>978</v>
      </c>
    </row>
    <row r="656" spans="1:9" x14ac:dyDescent="0.25">
      <c r="A656" s="204" t="s">
        <v>721</v>
      </c>
      <c r="B656" s="211" t="s">
        <v>722</v>
      </c>
      <c r="C656" s="236" t="s">
        <v>142</v>
      </c>
      <c r="D656" s="268">
        <v>43354</v>
      </c>
      <c r="E656" s="250">
        <v>102211.18</v>
      </c>
      <c r="F656" s="131" t="s">
        <v>764</v>
      </c>
      <c r="G656" s="248">
        <v>102211.18</v>
      </c>
      <c r="H656" s="253">
        <v>0</v>
      </c>
      <c r="I656" s="254" t="s">
        <v>978</v>
      </c>
    </row>
    <row r="657" spans="1:9" x14ac:dyDescent="0.25">
      <c r="A657" s="204" t="s">
        <v>723</v>
      </c>
      <c r="B657" s="211" t="s">
        <v>724</v>
      </c>
      <c r="C657" s="236" t="s">
        <v>16</v>
      </c>
      <c r="D657" s="268">
        <v>44378</v>
      </c>
      <c r="E657" s="250">
        <v>129994.7</v>
      </c>
      <c r="F657" s="131" t="s">
        <v>764</v>
      </c>
      <c r="G657" s="248">
        <v>129994.7</v>
      </c>
      <c r="H657" s="253">
        <v>0</v>
      </c>
      <c r="I657" s="254" t="s">
        <v>978</v>
      </c>
    </row>
    <row r="658" spans="1:9" x14ac:dyDescent="0.25">
      <c r="A658" s="204" t="s">
        <v>725</v>
      </c>
      <c r="B658" s="211" t="s">
        <v>726</v>
      </c>
      <c r="C658" s="236" t="s">
        <v>16</v>
      </c>
      <c r="D658" s="268">
        <v>44378</v>
      </c>
      <c r="E658" s="250">
        <v>2585203</v>
      </c>
      <c r="F658" s="131" t="s">
        <v>764</v>
      </c>
      <c r="G658" s="251">
        <v>2585203</v>
      </c>
      <c r="H658" s="253">
        <v>0</v>
      </c>
      <c r="I658" s="254" t="s">
        <v>978</v>
      </c>
    </row>
    <row r="659" spans="1:9" x14ac:dyDescent="0.25">
      <c r="A659" s="204" t="s">
        <v>727</v>
      </c>
      <c r="B659" s="211" t="s">
        <v>599</v>
      </c>
      <c r="C659" s="236" t="s">
        <v>301</v>
      </c>
      <c r="D659" s="268">
        <v>44378</v>
      </c>
      <c r="E659" s="250">
        <v>20532</v>
      </c>
      <c r="F659" s="131" t="s">
        <v>764</v>
      </c>
      <c r="G659" s="251">
        <v>20532</v>
      </c>
      <c r="H659" s="253">
        <v>0</v>
      </c>
      <c r="I659" s="254" t="s">
        <v>978</v>
      </c>
    </row>
    <row r="660" spans="1:9" x14ac:dyDescent="0.25">
      <c r="A660" s="204" t="s">
        <v>728</v>
      </c>
      <c r="B660" s="211" t="s">
        <v>729</v>
      </c>
      <c r="C660" s="236" t="s">
        <v>18</v>
      </c>
      <c r="D660" s="268">
        <v>44391</v>
      </c>
      <c r="E660" s="250">
        <v>173463.59</v>
      </c>
      <c r="F660" s="131" t="s">
        <v>764</v>
      </c>
      <c r="G660" s="251">
        <v>173463.59</v>
      </c>
      <c r="H660" s="253">
        <v>0</v>
      </c>
      <c r="I660" s="254" t="s">
        <v>978</v>
      </c>
    </row>
    <row r="661" spans="1:9" x14ac:dyDescent="0.25">
      <c r="A661" s="204" t="s">
        <v>731</v>
      </c>
      <c r="B661" s="211" t="s">
        <v>732</v>
      </c>
      <c r="C661" s="236" t="s">
        <v>730</v>
      </c>
      <c r="D661" s="268">
        <v>44403</v>
      </c>
      <c r="E661" s="250">
        <v>194693.75</v>
      </c>
      <c r="F661" s="131" t="s">
        <v>764</v>
      </c>
      <c r="G661" s="251">
        <v>194693.75</v>
      </c>
      <c r="H661" s="253">
        <v>0</v>
      </c>
      <c r="I661" s="254" t="s">
        <v>978</v>
      </c>
    </row>
    <row r="662" spans="1:9" x14ac:dyDescent="0.25">
      <c r="A662" s="204" t="s">
        <v>731</v>
      </c>
      <c r="B662" s="211" t="s">
        <v>732</v>
      </c>
      <c r="C662" s="236" t="s">
        <v>733</v>
      </c>
      <c r="D662" s="268">
        <v>44403</v>
      </c>
      <c r="E662" s="250">
        <v>195913.5</v>
      </c>
      <c r="F662" s="131" t="s">
        <v>764</v>
      </c>
      <c r="G662" s="251">
        <v>195913.5</v>
      </c>
      <c r="H662" s="253">
        <v>0</v>
      </c>
      <c r="I662" s="254" t="s">
        <v>978</v>
      </c>
    </row>
    <row r="663" spans="1:9" x14ac:dyDescent="0.25">
      <c r="A663" s="204" t="s">
        <v>617</v>
      </c>
      <c r="B663" s="211" t="s">
        <v>618</v>
      </c>
      <c r="C663" s="236" t="s">
        <v>616</v>
      </c>
      <c r="D663" s="268">
        <v>44136</v>
      </c>
      <c r="E663" s="250">
        <v>17086.400000000001</v>
      </c>
      <c r="F663" s="131" t="s">
        <v>764</v>
      </c>
      <c r="G663" s="251"/>
      <c r="H663" s="253">
        <v>17086.400000000001</v>
      </c>
      <c r="I663" s="254" t="s">
        <v>762</v>
      </c>
    </row>
    <row r="664" spans="1:9" x14ac:dyDescent="0.25">
      <c r="A664" s="204" t="s">
        <v>617</v>
      </c>
      <c r="B664" s="211" t="s">
        <v>618</v>
      </c>
      <c r="C664" s="236" t="s">
        <v>619</v>
      </c>
      <c r="D664" s="268">
        <v>44136</v>
      </c>
      <c r="E664" s="250">
        <v>13151.1</v>
      </c>
      <c r="F664" s="131" t="s">
        <v>764</v>
      </c>
      <c r="G664" s="251"/>
      <c r="H664" s="253">
        <v>13151.1</v>
      </c>
      <c r="I664" s="254" t="s">
        <v>762</v>
      </c>
    </row>
    <row r="665" spans="1:9" x14ac:dyDescent="0.25">
      <c r="A665" s="204" t="s">
        <v>617</v>
      </c>
      <c r="B665" s="211" t="s">
        <v>618</v>
      </c>
      <c r="C665" s="236" t="s">
        <v>352</v>
      </c>
      <c r="D665" s="268">
        <v>44286</v>
      </c>
      <c r="E665" s="250">
        <v>27417.3</v>
      </c>
      <c r="F665" s="131" t="s">
        <v>764</v>
      </c>
      <c r="G665" s="251"/>
      <c r="H665" s="253">
        <v>27417.3</v>
      </c>
      <c r="I665" s="254" t="s">
        <v>749</v>
      </c>
    </row>
    <row r="666" spans="1:9" x14ac:dyDescent="0.25">
      <c r="A666" s="204" t="s">
        <v>735</v>
      </c>
      <c r="B666" s="211" t="s">
        <v>736</v>
      </c>
      <c r="C666" s="236" t="s">
        <v>734</v>
      </c>
      <c r="D666" s="268">
        <v>44378</v>
      </c>
      <c r="E666" s="250">
        <v>96108.38</v>
      </c>
      <c r="F666" s="131" t="s">
        <v>764</v>
      </c>
      <c r="G666" s="251"/>
      <c r="H666" s="253">
        <v>96108.38</v>
      </c>
      <c r="I666" s="254" t="s">
        <v>749</v>
      </c>
    </row>
    <row r="667" spans="1:9" x14ac:dyDescent="0.25">
      <c r="A667" s="204" t="s">
        <v>875</v>
      </c>
      <c r="B667" s="252" t="s">
        <v>875</v>
      </c>
      <c r="C667" s="218" t="s">
        <v>186</v>
      </c>
      <c r="D667" s="206">
        <v>44426</v>
      </c>
      <c r="E667" s="207">
        <v>221816.4</v>
      </c>
      <c r="F667" s="131" t="s">
        <v>764</v>
      </c>
      <c r="G667" s="248"/>
      <c r="H667" s="253">
        <v>221816.4</v>
      </c>
      <c r="I667" s="254" t="s">
        <v>749</v>
      </c>
    </row>
    <row r="668" spans="1:9" x14ac:dyDescent="0.25">
      <c r="A668" s="204" t="s">
        <v>876</v>
      </c>
      <c r="B668" s="211" t="s">
        <v>618</v>
      </c>
      <c r="C668" s="218" t="s">
        <v>583</v>
      </c>
      <c r="D668" s="206">
        <v>44420</v>
      </c>
      <c r="E668" s="207">
        <v>20060</v>
      </c>
      <c r="F668" s="131" t="s">
        <v>764</v>
      </c>
      <c r="G668" s="248"/>
      <c r="H668" s="253">
        <v>20060</v>
      </c>
      <c r="I668" s="254" t="s">
        <v>749</v>
      </c>
    </row>
    <row r="669" spans="1:9" x14ac:dyDescent="0.25">
      <c r="A669" s="204" t="s">
        <v>876</v>
      </c>
      <c r="B669" s="211" t="s">
        <v>618</v>
      </c>
      <c r="C669" s="218" t="s">
        <v>877</v>
      </c>
      <c r="D669" s="206">
        <v>44363</v>
      </c>
      <c r="E669" s="207">
        <v>115050</v>
      </c>
      <c r="F669" s="131" t="s">
        <v>764</v>
      </c>
      <c r="G669" s="248"/>
      <c r="H669" s="253">
        <v>115050</v>
      </c>
      <c r="I669" s="254" t="s">
        <v>749</v>
      </c>
    </row>
    <row r="670" spans="1:9" x14ac:dyDescent="0.25">
      <c r="A670" s="204" t="s">
        <v>878</v>
      </c>
      <c r="B670" s="211" t="s">
        <v>722</v>
      </c>
      <c r="C670" s="218" t="s">
        <v>879</v>
      </c>
      <c r="D670" s="206">
        <v>43374</v>
      </c>
      <c r="E670" s="207">
        <v>102211.18</v>
      </c>
      <c r="F670" s="131" t="s">
        <v>764</v>
      </c>
      <c r="G670" s="248"/>
      <c r="H670" s="253">
        <v>102211.18</v>
      </c>
      <c r="I670" s="254" t="s">
        <v>762</v>
      </c>
    </row>
    <row r="671" spans="1:9" x14ac:dyDescent="0.25">
      <c r="A671" s="204" t="s">
        <v>880</v>
      </c>
      <c r="B671" s="211"/>
      <c r="C671" s="218" t="s">
        <v>881</v>
      </c>
      <c r="D671" s="206">
        <v>44409</v>
      </c>
      <c r="E671" s="207">
        <v>99590</v>
      </c>
      <c r="F671" s="131" t="s">
        <v>764</v>
      </c>
      <c r="G671" s="248"/>
      <c r="H671" s="253">
        <v>99590</v>
      </c>
      <c r="I671" s="254" t="s">
        <v>749</v>
      </c>
    </row>
    <row r="672" spans="1:9" x14ac:dyDescent="0.25">
      <c r="A672" s="204" t="s">
        <v>680</v>
      </c>
      <c r="B672" s="211" t="s">
        <v>681</v>
      </c>
      <c r="C672" s="218" t="s">
        <v>882</v>
      </c>
      <c r="D672" s="206">
        <v>44436</v>
      </c>
      <c r="E672" s="207">
        <v>272522.51</v>
      </c>
      <c r="F672" s="131" t="s">
        <v>764</v>
      </c>
      <c r="G672" s="248"/>
      <c r="H672" s="253">
        <v>272522.51</v>
      </c>
      <c r="I672" s="254" t="s">
        <v>749</v>
      </c>
    </row>
    <row r="673" spans="1:9" x14ac:dyDescent="0.25">
      <c r="A673" s="204" t="s">
        <v>680</v>
      </c>
      <c r="B673" s="211" t="s">
        <v>681</v>
      </c>
      <c r="C673" s="218" t="s">
        <v>883</v>
      </c>
      <c r="D673" s="206">
        <v>44436</v>
      </c>
      <c r="E673" s="207">
        <v>21949.919999999998</v>
      </c>
      <c r="F673" s="131" t="s">
        <v>764</v>
      </c>
      <c r="G673" s="248"/>
      <c r="H673" s="253">
        <v>21949.919999999998</v>
      </c>
      <c r="I673" s="254" t="s">
        <v>749</v>
      </c>
    </row>
    <row r="674" spans="1:9" x14ac:dyDescent="0.25">
      <c r="A674" s="204" t="s">
        <v>680</v>
      </c>
      <c r="B674" s="211" t="s">
        <v>681</v>
      </c>
      <c r="C674" s="218" t="s">
        <v>884</v>
      </c>
      <c r="D674" s="206">
        <v>44436</v>
      </c>
      <c r="E674" s="207">
        <v>264212.18</v>
      </c>
      <c r="F674" s="131" t="s">
        <v>764</v>
      </c>
      <c r="G674" s="248"/>
      <c r="H674" s="253">
        <v>264212.18</v>
      </c>
      <c r="I674" s="254" t="s">
        <v>749</v>
      </c>
    </row>
    <row r="675" spans="1:9" x14ac:dyDescent="0.25">
      <c r="A675" s="204" t="s">
        <v>680</v>
      </c>
      <c r="B675" s="211" t="s">
        <v>681</v>
      </c>
      <c r="C675" s="218" t="s">
        <v>885</v>
      </c>
      <c r="D675" s="206">
        <v>44436</v>
      </c>
      <c r="E675" s="207">
        <v>4105.91</v>
      </c>
      <c r="F675" s="131" t="s">
        <v>764</v>
      </c>
      <c r="G675" s="248"/>
      <c r="H675" s="253">
        <v>4105.91</v>
      </c>
      <c r="I675" s="254" t="s">
        <v>749</v>
      </c>
    </row>
    <row r="676" spans="1:9" x14ac:dyDescent="0.25">
      <c r="A676" s="204" t="s">
        <v>680</v>
      </c>
      <c r="B676" s="211" t="s">
        <v>681</v>
      </c>
      <c r="C676" s="218" t="s">
        <v>886</v>
      </c>
      <c r="D676" s="206">
        <v>44436</v>
      </c>
      <c r="E676" s="207">
        <v>22514.86</v>
      </c>
      <c r="F676" s="131" t="s">
        <v>764</v>
      </c>
      <c r="G676" s="251"/>
      <c r="H676" s="253">
        <v>22514.86</v>
      </c>
      <c r="I676" s="254" t="s">
        <v>749</v>
      </c>
    </row>
    <row r="677" spans="1:9" x14ac:dyDescent="0.25">
      <c r="A677" s="204" t="s">
        <v>887</v>
      </c>
      <c r="B677" s="211" t="s">
        <v>888</v>
      </c>
      <c r="C677" s="218" t="s">
        <v>889</v>
      </c>
      <c r="D677" s="206">
        <v>44355</v>
      </c>
      <c r="E677" s="207">
        <v>15812</v>
      </c>
      <c r="F677" s="131" t="s">
        <v>764</v>
      </c>
      <c r="G677" s="251"/>
      <c r="H677" s="253">
        <v>15812</v>
      </c>
      <c r="I677" s="254" t="s">
        <v>749</v>
      </c>
    </row>
    <row r="678" spans="1:9" x14ac:dyDescent="0.25">
      <c r="A678" s="204" t="s">
        <v>887</v>
      </c>
      <c r="B678" s="211" t="s">
        <v>888</v>
      </c>
      <c r="C678" s="218" t="s">
        <v>210</v>
      </c>
      <c r="D678" s="206">
        <v>44409</v>
      </c>
      <c r="E678" s="207">
        <v>9204</v>
      </c>
      <c r="F678" s="131" t="s">
        <v>764</v>
      </c>
      <c r="G678" s="251"/>
      <c r="H678" s="253">
        <v>9204</v>
      </c>
      <c r="I678" s="254" t="s">
        <v>749</v>
      </c>
    </row>
    <row r="679" spans="1:9" x14ac:dyDescent="0.25">
      <c r="A679" s="204" t="s">
        <v>887</v>
      </c>
      <c r="B679" s="211" t="s">
        <v>888</v>
      </c>
      <c r="C679" s="218" t="s">
        <v>890</v>
      </c>
      <c r="D679" s="206">
        <v>44409</v>
      </c>
      <c r="E679" s="207">
        <v>5192</v>
      </c>
      <c r="F679" s="131" t="s">
        <v>764</v>
      </c>
      <c r="G679" s="251"/>
      <c r="H679" s="253">
        <v>5192</v>
      </c>
      <c r="I679" s="254" t="s">
        <v>749</v>
      </c>
    </row>
    <row r="680" spans="1:9" x14ac:dyDescent="0.25">
      <c r="A680" s="204" t="s">
        <v>891</v>
      </c>
      <c r="B680" s="211" t="s">
        <v>1058</v>
      </c>
      <c r="C680" s="218" t="s">
        <v>892</v>
      </c>
      <c r="D680" s="206">
        <v>44409</v>
      </c>
      <c r="E680" s="207">
        <v>3432</v>
      </c>
      <c r="F680" s="131" t="s">
        <v>764</v>
      </c>
      <c r="G680" s="251"/>
      <c r="H680" s="253">
        <v>3432</v>
      </c>
      <c r="I680" s="254" t="s">
        <v>749</v>
      </c>
    </row>
    <row r="681" spans="1:9" x14ac:dyDescent="0.25">
      <c r="A681" s="204" t="s">
        <v>891</v>
      </c>
      <c r="B681" s="211" t="s">
        <v>1058</v>
      </c>
      <c r="C681" s="218" t="s">
        <v>893</v>
      </c>
      <c r="D681" s="206">
        <v>44409</v>
      </c>
      <c r="E681" s="207">
        <v>3432</v>
      </c>
      <c r="F681" s="131" t="s">
        <v>764</v>
      </c>
      <c r="G681" s="251"/>
      <c r="H681" s="253">
        <v>3432</v>
      </c>
      <c r="I681" s="254" t="s">
        <v>749</v>
      </c>
    </row>
    <row r="682" spans="1:9" x14ac:dyDescent="0.25">
      <c r="A682" s="204" t="s">
        <v>891</v>
      </c>
      <c r="B682" s="211" t="s">
        <v>1058</v>
      </c>
      <c r="C682" s="218" t="s">
        <v>894</v>
      </c>
      <c r="D682" s="206">
        <v>44409</v>
      </c>
      <c r="E682" s="207">
        <v>3432</v>
      </c>
      <c r="F682" s="131" t="s">
        <v>764</v>
      </c>
      <c r="G682" s="251"/>
      <c r="H682" s="253">
        <v>3432</v>
      </c>
      <c r="I682" s="254" t="s">
        <v>749</v>
      </c>
    </row>
    <row r="683" spans="1:9" x14ac:dyDescent="0.25">
      <c r="A683" s="204" t="s">
        <v>891</v>
      </c>
      <c r="B683" s="211" t="s">
        <v>1058</v>
      </c>
      <c r="C683" s="218" t="s">
        <v>895</v>
      </c>
      <c r="D683" s="206">
        <v>44409</v>
      </c>
      <c r="E683" s="207">
        <v>3432</v>
      </c>
      <c r="F683" s="131" t="s">
        <v>764</v>
      </c>
      <c r="G683" s="251"/>
      <c r="H683" s="253">
        <v>3432</v>
      </c>
      <c r="I683" s="254" t="s">
        <v>749</v>
      </c>
    </row>
    <row r="684" spans="1:9" x14ac:dyDescent="0.25">
      <c r="A684" s="204" t="s">
        <v>891</v>
      </c>
      <c r="B684" s="211" t="s">
        <v>1058</v>
      </c>
      <c r="C684" s="218" t="s">
        <v>896</v>
      </c>
      <c r="D684" s="206">
        <v>44409</v>
      </c>
      <c r="E684" s="207">
        <v>3432</v>
      </c>
      <c r="F684" s="131" t="s">
        <v>764</v>
      </c>
      <c r="G684" s="251"/>
      <c r="H684" s="253">
        <v>3432</v>
      </c>
      <c r="I684" s="254" t="s">
        <v>749</v>
      </c>
    </row>
    <row r="685" spans="1:9" x14ac:dyDescent="0.25">
      <c r="A685" s="204" t="s">
        <v>891</v>
      </c>
      <c r="B685" s="211" t="s">
        <v>1058</v>
      </c>
      <c r="C685" s="218" t="s">
        <v>897</v>
      </c>
      <c r="D685" s="206">
        <v>44409</v>
      </c>
      <c r="E685" s="207">
        <v>1344</v>
      </c>
      <c r="F685" s="131" t="s">
        <v>764</v>
      </c>
      <c r="G685" s="251"/>
      <c r="H685" s="253">
        <v>1344</v>
      </c>
      <c r="I685" s="254" t="s">
        <v>749</v>
      </c>
    </row>
    <row r="686" spans="1:9" x14ac:dyDescent="0.25">
      <c r="A686" s="204" t="s">
        <v>891</v>
      </c>
      <c r="B686" s="211" t="s">
        <v>1058</v>
      </c>
      <c r="C686" s="218" t="s">
        <v>898</v>
      </c>
      <c r="D686" s="206">
        <v>44409</v>
      </c>
      <c r="E686" s="207">
        <v>1344</v>
      </c>
      <c r="F686" s="131" t="s">
        <v>764</v>
      </c>
      <c r="G686" s="251"/>
      <c r="H686" s="253">
        <v>1344</v>
      </c>
      <c r="I686" s="254" t="s">
        <v>749</v>
      </c>
    </row>
    <row r="687" spans="1:9" x14ac:dyDescent="0.25">
      <c r="A687" s="204" t="s">
        <v>891</v>
      </c>
      <c r="B687" s="211" t="s">
        <v>1058</v>
      </c>
      <c r="C687" s="218" t="s">
        <v>899</v>
      </c>
      <c r="D687" s="206">
        <v>44409</v>
      </c>
      <c r="E687" s="207">
        <v>1344</v>
      </c>
      <c r="F687" s="131" t="s">
        <v>764</v>
      </c>
      <c r="G687" s="251"/>
      <c r="H687" s="253">
        <v>1344</v>
      </c>
      <c r="I687" s="254" t="s">
        <v>749</v>
      </c>
    </row>
    <row r="688" spans="1:9" x14ac:dyDescent="0.25">
      <c r="A688" s="204" t="s">
        <v>891</v>
      </c>
      <c r="B688" s="211" t="s">
        <v>1058</v>
      </c>
      <c r="C688" s="218" t="s">
        <v>900</v>
      </c>
      <c r="D688" s="206">
        <v>44409</v>
      </c>
      <c r="E688" s="207">
        <v>1344</v>
      </c>
      <c r="F688" s="131" t="s">
        <v>764</v>
      </c>
      <c r="G688" s="251"/>
      <c r="H688" s="253">
        <v>1344</v>
      </c>
      <c r="I688" s="254" t="s">
        <v>749</v>
      </c>
    </row>
    <row r="689" spans="1:9" x14ac:dyDescent="0.25">
      <c r="A689" s="204" t="s">
        <v>891</v>
      </c>
      <c r="B689" s="211" t="s">
        <v>1058</v>
      </c>
      <c r="C689" s="218" t="s">
        <v>901</v>
      </c>
      <c r="D689" s="206">
        <v>44409</v>
      </c>
      <c r="E689" s="207">
        <v>1344</v>
      </c>
      <c r="F689" s="131" t="s">
        <v>764</v>
      </c>
      <c r="G689" s="251"/>
      <c r="H689" s="253">
        <v>1344</v>
      </c>
      <c r="I689" s="254" t="s">
        <v>749</v>
      </c>
    </row>
    <row r="690" spans="1:9" x14ac:dyDescent="0.25">
      <c r="A690" s="204" t="s">
        <v>902</v>
      </c>
      <c r="B690" s="211" t="s">
        <v>561</v>
      </c>
      <c r="C690" s="218" t="s">
        <v>575</v>
      </c>
      <c r="D690" s="220">
        <v>44139</v>
      </c>
      <c r="E690" s="219">
        <v>24000</v>
      </c>
      <c r="F690" s="131" t="s">
        <v>764</v>
      </c>
      <c r="G690" s="251"/>
      <c r="H690" s="253">
        <v>24000</v>
      </c>
      <c r="I690" s="254" t="s">
        <v>762</v>
      </c>
    </row>
    <row r="691" spans="1:9" x14ac:dyDescent="0.25">
      <c r="A691" s="204" t="s">
        <v>578</v>
      </c>
      <c r="B691" s="211" t="s">
        <v>579</v>
      </c>
      <c r="C691" s="218" t="s">
        <v>903</v>
      </c>
      <c r="D691" s="220">
        <v>44412</v>
      </c>
      <c r="E691" s="219">
        <v>26989.8</v>
      </c>
      <c r="F691" s="131" t="s">
        <v>764</v>
      </c>
      <c r="G691" s="251"/>
      <c r="H691" s="253">
        <v>26989.8</v>
      </c>
      <c r="I691" s="254" t="s">
        <v>749</v>
      </c>
    </row>
    <row r="692" spans="1:9" x14ac:dyDescent="0.25">
      <c r="A692" s="204" t="s">
        <v>904</v>
      </c>
      <c r="B692" s="211"/>
      <c r="C692" s="218" t="s">
        <v>905</v>
      </c>
      <c r="D692" s="206">
        <v>44399</v>
      </c>
      <c r="E692" s="207">
        <v>69428.820000000007</v>
      </c>
      <c r="F692" s="131" t="s">
        <v>764</v>
      </c>
      <c r="G692" s="251"/>
      <c r="H692" s="253">
        <v>69428.820000000007</v>
      </c>
      <c r="I692" s="254" t="s">
        <v>749</v>
      </c>
    </row>
    <row r="693" spans="1:9" x14ac:dyDescent="0.25">
      <c r="A693" s="204" t="s">
        <v>708</v>
      </c>
      <c r="B693" s="217" t="s">
        <v>573</v>
      </c>
      <c r="C693" s="218" t="s">
        <v>906</v>
      </c>
      <c r="D693" s="206">
        <v>44418</v>
      </c>
      <c r="E693" s="207">
        <v>106609.93</v>
      </c>
      <c r="F693" s="131" t="s">
        <v>764</v>
      </c>
      <c r="G693" s="251"/>
      <c r="H693" s="253">
        <v>106609.93</v>
      </c>
      <c r="I693" s="254" t="s">
        <v>749</v>
      </c>
    </row>
    <row r="694" spans="1:9" x14ac:dyDescent="0.25">
      <c r="A694" s="204" t="s">
        <v>711</v>
      </c>
      <c r="B694" s="211" t="s">
        <v>712</v>
      </c>
      <c r="C694" s="218" t="s">
        <v>907</v>
      </c>
      <c r="D694" s="220">
        <v>44420</v>
      </c>
      <c r="E694" s="219">
        <v>351050</v>
      </c>
      <c r="F694" s="131" t="s">
        <v>764</v>
      </c>
      <c r="G694" s="251"/>
      <c r="H694" s="253">
        <v>351050</v>
      </c>
      <c r="I694" s="254" t="s">
        <v>749</v>
      </c>
    </row>
    <row r="695" spans="1:9" x14ac:dyDescent="0.25">
      <c r="A695" s="204" t="s">
        <v>908</v>
      </c>
      <c r="B695" s="211" t="s">
        <v>909</v>
      </c>
      <c r="C695" s="218" t="s">
        <v>910</v>
      </c>
      <c r="D695" s="220">
        <v>44425</v>
      </c>
      <c r="E695" s="219">
        <v>257004</v>
      </c>
      <c r="F695" s="131" t="s">
        <v>764</v>
      </c>
      <c r="G695" s="251"/>
      <c r="H695" s="253">
        <v>257004</v>
      </c>
      <c r="I695" s="254" t="s">
        <v>749</v>
      </c>
    </row>
    <row r="696" spans="1:9" x14ac:dyDescent="0.25">
      <c r="A696" s="204" t="s">
        <v>911</v>
      </c>
      <c r="B696" s="211"/>
      <c r="C696" s="218" t="s">
        <v>620</v>
      </c>
      <c r="D696" s="220">
        <v>44326</v>
      </c>
      <c r="E696" s="219">
        <v>10974</v>
      </c>
      <c r="F696" s="131" t="s">
        <v>764</v>
      </c>
      <c r="G696" s="251"/>
      <c r="H696" s="253">
        <v>10974</v>
      </c>
      <c r="I696" s="254" t="s">
        <v>749</v>
      </c>
    </row>
    <row r="697" spans="1:9" x14ac:dyDescent="0.25">
      <c r="A697" s="204" t="s">
        <v>912</v>
      </c>
      <c r="B697" s="211"/>
      <c r="C697" s="218" t="s">
        <v>822</v>
      </c>
      <c r="D697" s="220">
        <v>44411</v>
      </c>
      <c r="E697" s="219">
        <v>51684</v>
      </c>
      <c r="F697" s="131" t="s">
        <v>764</v>
      </c>
      <c r="G697" s="251"/>
      <c r="H697" s="253">
        <v>51684</v>
      </c>
      <c r="I697" s="254" t="s">
        <v>749</v>
      </c>
    </row>
    <row r="698" spans="1:9" x14ac:dyDescent="0.25">
      <c r="A698" s="204" t="s">
        <v>913</v>
      </c>
      <c r="B698" s="211" t="s">
        <v>914</v>
      </c>
      <c r="C698" s="218" t="s">
        <v>915</v>
      </c>
      <c r="D698" s="220">
        <v>44410</v>
      </c>
      <c r="E698" s="219">
        <v>14138.16</v>
      </c>
      <c r="F698" s="131" t="s">
        <v>764</v>
      </c>
      <c r="G698" s="251"/>
      <c r="H698" s="253">
        <v>14138.16</v>
      </c>
      <c r="I698" s="254" t="s">
        <v>749</v>
      </c>
    </row>
    <row r="699" spans="1:9" x14ac:dyDescent="0.25">
      <c r="A699" s="204" t="s">
        <v>714</v>
      </c>
      <c r="B699" s="211" t="s">
        <v>715</v>
      </c>
      <c r="C699" s="218" t="s">
        <v>916</v>
      </c>
      <c r="D699" s="220">
        <v>44378</v>
      </c>
      <c r="E699" s="219">
        <v>344057.5</v>
      </c>
      <c r="F699" s="131" t="s">
        <v>764</v>
      </c>
      <c r="G699" s="251"/>
      <c r="H699" s="253">
        <v>344057.5</v>
      </c>
      <c r="I699" s="254" t="s">
        <v>749</v>
      </c>
    </row>
    <row r="700" spans="1:9" x14ac:dyDescent="0.25">
      <c r="A700" s="204" t="s">
        <v>917</v>
      </c>
      <c r="B700" s="211"/>
      <c r="C700" s="218" t="s">
        <v>586</v>
      </c>
      <c r="D700" s="206">
        <v>44364</v>
      </c>
      <c r="E700" s="207">
        <v>82600</v>
      </c>
      <c r="F700" s="131" t="s">
        <v>764</v>
      </c>
      <c r="G700" s="251"/>
      <c r="H700" s="253">
        <v>82600</v>
      </c>
      <c r="I700" s="254" t="s">
        <v>749</v>
      </c>
    </row>
    <row r="701" spans="1:9" x14ac:dyDescent="0.25">
      <c r="A701" s="204" t="s">
        <v>918</v>
      </c>
      <c r="B701" s="211"/>
      <c r="C701" s="218" t="s">
        <v>919</v>
      </c>
      <c r="D701" s="206">
        <v>44425</v>
      </c>
      <c r="E701" s="207">
        <v>30000</v>
      </c>
      <c r="F701" s="131" t="s">
        <v>764</v>
      </c>
      <c r="G701" s="251"/>
      <c r="H701" s="253">
        <v>30000</v>
      </c>
      <c r="I701" s="254" t="s">
        <v>749</v>
      </c>
    </row>
    <row r="702" spans="1:9" ht="15.75" x14ac:dyDescent="0.25">
      <c r="A702" s="132"/>
      <c r="B702" s="324" t="s">
        <v>622</v>
      </c>
      <c r="C702" s="324"/>
      <c r="D702" s="324"/>
      <c r="E702" s="151">
        <f>SUM(E625:E701)</f>
        <v>15537593.77</v>
      </c>
      <c r="F702" s="151"/>
      <c r="G702" s="188">
        <f>SUM(G625:G701)</f>
        <v>10717664.050000001</v>
      </c>
      <c r="H702" s="188">
        <f>SUM(H625:H701)</f>
        <v>4819929.72</v>
      </c>
      <c r="I702" s="132"/>
    </row>
    <row r="703" spans="1:9" ht="15.75" x14ac:dyDescent="0.25">
      <c r="A703" s="167"/>
      <c r="B703" s="167"/>
      <c r="C703" s="147"/>
      <c r="D703" s="147"/>
      <c r="E703" s="153"/>
      <c r="F703" s="153"/>
      <c r="G703" s="153"/>
      <c r="H703" s="154"/>
      <c r="I703" s="132"/>
    </row>
    <row r="704" spans="1:9" ht="15.75" x14ac:dyDescent="0.25">
      <c r="A704" s="167"/>
      <c r="B704" s="167"/>
      <c r="C704" s="147"/>
      <c r="D704" s="147"/>
      <c r="E704" s="153"/>
      <c r="F704" s="153"/>
      <c r="G704" s="153"/>
      <c r="H704" s="154"/>
      <c r="I704" s="132"/>
    </row>
    <row r="705" spans="1:9" ht="15.75" x14ac:dyDescent="0.25">
      <c r="A705" s="167"/>
      <c r="B705" s="167"/>
      <c r="C705" s="147"/>
      <c r="D705" s="147"/>
      <c r="E705" s="153"/>
      <c r="F705" s="153"/>
      <c r="G705" s="153"/>
      <c r="H705" s="154"/>
      <c r="I705" s="132"/>
    </row>
    <row r="706" spans="1:9" s="180" customFormat="1" ht="15.75" x14ac:dyDescent="0.25">
      <c r="A706" s="197"/>
      <c r="B706" s="197"/>
      <c r="C706" s="185"/>
      <c r="D706" s="185"/>
      <c r="E706" s="190"/>
      <c r="F706" s="190"/>
      <c r="G706" s="190"/>
      <c r="H706" s="191"/>
    </row>
    <row r="707" spans="1:9" s="180" customFormat="1" ht="15.75" x14ac:dyDescent="0.25">
      <c r="A707" s="197"/>
      <c r="B707" s="197"/>
      <c r="C707" s="185"/>
      <c r="D707" s="185"/>
      <c r="E707" s="190"/>
      <c r="F707" s="190"/>
      <c r="G707" s="190"/>
      <c r="H707" s="191"/>
    </row>
    <row r="708" spans="1:9" s="180" customFormat="1" ht="15.75" x14ac:dyDescent="0.25">
      <c r="A708" s="197"/>
      <c r="B708" s="197"/>
      <c r="C708" s="185"/>
      <c r="D708" s="185"/>
      <c r="E708" s="190"/>
      <c r="F708" s="190"/>
      <c r="G708" s="190"/>
      <c r="H708" s="191"/>
    </row>
    <row r="709" spans="1:9" s="180" customFormat="1" ht="15.75" x14ac:dyDescent="0.25">
      <c r="A709" s="197"/>
      <c r="B709" s="197"/>
      <c r="C709" s="185"/>
      <c r="D709" s="185"/>
      <c r="E709" s="190"/>
      <c r="F709" s="190"/>
      <c r="G709" s="190"/>
      <c r="H709" s="191"/>
    </row>
    <row r="710" spans="1:9" s="180" customFormat="1" ht="15.75" x14ac:dyDescent="0.25">
      <c r="A710" s="197"/>
      <c r="B710" s="197"/>
      <c r="C710" s="185"/>
      <c r="D710" s="185"/>
      <c r="E710" s="190"/>
      <c r="F710" s="190"/>
      <c r="G710" s="190"/>
      <c r="H710" s="191"/>
    </row>
    <row r="711" spans="1:9" s="180" customFormat="1" ht="15.75" x14ac:dyDescent="0.25">
      <c r="A711" s="197"/>
      <c r="B711" s="197"/>
      <c r="C711" s="185"/>
      <c r="D711" s="185"/>
      <c r="E711" s="190"/>
      <c r="F711" s="190"/>
      <c r="G711" s="190"/>
      <c r="H711" s="191"/>
    </row>
    <row r="712" spans="1:9" s="180" customFormat="1" ht="15.75" x14ac:dyDescent="0.25">
      <c r="A712" s="197"/>
      <c r="B712" s="197"/>
      <c r="C712" s="185"/>
      <c r="D712" s="185"/>
      <c r="E712" s="190"/>
      <c r="F712" s="190"/>
      <c r="G712" s="190"/>
      <c r="H712" s="191"/>
    </row>
    <row r="713" spans="1:9" s="180" customFormat="1" ht="15.75" x14ac:dyDescent="0.25">
      <c r="A713" s="197"/>
      <c r="B713" s="197"/>
      <c r="C713" s="185"/>
      <c r="D713" s="185"/>
      <c r="E713" s="190"/>
      <c r="F713" s="190"/>
      <c r="G713" s="190"/>
      <c r="H713" s="191"/>
    </row>
    <row r="714" spans="1:9" s="180" customFormat="1" ht="15.75" x14ac:dyDescent="0.25">
      <c r="A714" s="197"/>
      <c r="B714" s="197"/>
      <c r="C714" s="185"/>
      <c r="D714" s="185"/>
      <c r="E714" s="190"/>
      <c r="F714" s="190"/>
      <c r="G714" s="190"/>
      <c r="H714" s="191"/>
    </row>
    <row r="715" spans="1:9" s="180" customFormat="1" ht="15.75" x14ac:dyDescent="0.25">
      <c r="A715" s="197"/>
      <c r="B715" s="197"/>
      <c r="C715" s="185"/>
      <c r="D715" s="185"/>
      <c r="E715" s="190"/>
      <c r="F715" s="190"/>
      <c r="G715" s="190"/>
      <c r="H715" s="191"/>
    </row>
    <row r="716" spans="1:9" ht="15.75" x14ac:dyDescent="0.25">
      <c r="A716" s="167"/>
      <c r="B716" s="167"/>
      <c r="C716" s="147"/>
      <c r="D716" s="147"/>
      <c r="E716" s="153"/>
      <c r="F716" s="153"/>
      <c r="G716" s="153"/>
      <c r="H716" s="154"/>
      <c r="I716" s="132"/>
    </row>
    <row r="717" spans="1:9" ht="15.75" x14ac:dyDescent="0.25">
      <c r="A717" s="167"/>
      <c r="B717" s="167"/>
      <c r="C717" s="147"/>
      <c r="D717" s="147"/>
      <c r="E717" s="153"/>
      <c r="F717" s="153"/>
      <c r="G717" s="153"/>
      <c r="H717" s="154"/>
      <c r="I717" s="132"/>
    </row>
    <row r="718" spans="1:9" ht="15.75" x14ac:dyDescent="0.25">
      <c r="A718" s="167"/>
      <c r="B718" s="167"/>
      <c r="C718" s="147"/>
      <c r="D718" s="147"/>
      <c r="E718" s="153"/>
      <c r="F718" s="153"/>
      <c r="G718" s="153"/>
      <c r="H718" s="154"/>
      <c r="I718" s="132"/>
    </row>
    <row r="719" spans="1:9" ht="15.75" x14ac:dyDescent="0.25">
      <c r="A719" s="167"/>
      <c r="B719" s="167"/>
      <c r="C719" s="147"/>
      <c r="D719" s="147"/>
      <c r="E719" s="153"/>
      <c r="F719" s="153"/>
      <c r="G719" s="153"/>
      <c r="H719" s="154"/>
      <c r="I719" s="132"/>
    </row>
    <row r="720" spans="1:9" ht="15.75" x14ac:dyDescent="0.25">
      <c r="A720" s="167"/>
      <c r="B720" s="167"/>
      <c r="C720" s="147"/>
      <c r="D720" s="147"/>
      <c r="E720" s="153"/>
      <c r="F720" s="153"/>
      <c r="G720" s="153"/>
      <c r="H720" s="154"/>
      <c r="I720" s="132"/>
    </row>
    <row r="721" spans="1:9" ht="15.75" x14ac:dyDescent="0.25">
      <c r="A721" s="167"/>
      <c r="B721" s="167"/>
      <c r="C721" s="147"/>
      <c r="D721" s="147"/>
      <c r="E721" s="153"/>
      <c r="F721" s="153"/>
      <c r="G721" s="153"/>
      <c r="H721" s="154"/>
      <c r="I721" s="132"/>
    </row>
    <row r="722" spans="1:9" s="180" customFormat="1" ht="15.75" x14ac:dyDescent="0.25">
      <c r="A722" s="197"/>
      <c r="B722" s="197"/>
      <c r="C722" s="185"/>
      <c r="D722" s="185"/>
      <c r="E722" s="190"/>
      <c r="F722" s="190"/>
      <c r="G722" s="190"/>
      <c r="H722" s="191"/>
    </row>
    <row r="723" spans="1:9" ht="15.75" x14ac:dyDescent="0.25">
      <c r="A723" s="167"/>
      <c r="B723" s="167"/>
      <c r="C723" s="147"/>
      <c r="D723" s="147"/>
      <c r="E723" s="153"/>
      <c r="F723" s="153"/>
      <c r="G723" s="153"/>
      <c r="H723" s="154"/>
      <c r="I723" s="132"/>
    </row>
    <row r="724" spans="1:9" ht="15.75" x14ac:dyDescent="0.25">
      <c r="A724" s="167"/>
      <c r="B724" s="167"/>
      <c r="C724" s="147"/>
      <c r="D724" s="147"/>
      <c r="E724" s="153"/>
      <c r="F724" s="153"/>
      <c r="G724" s="153"/>
      <c r="H724" s="154"/>
      <c r="I724" s="132"/>
    </row>
    <row r="725" spans="1:9" ht="17.25" thickBot="1" x14ac:dyDescent="0.3">
      <c r="A725" s="168" t="s">
        <v>623</v>
      </c>
      <c r="B725" s="168"/>
      <c r="C725" s="168"/>
      <c r="D725" s="132"/>
      <c r="E725" s="166"/>
      <c r="F725" s="166"/>
      <c r="G725" s="166"/>
      <c r="H725" s="154"/>
      <c r="I725" s="132"/>
    </row>
    <row r="726" spans="1:9" ht="32.25" thickBot="1" x14ac:dyDescent="0.3">
      <c r="A726" s="264" t="s">
        <v>754</v>
      </c>
      <c r="B726" s="265" t="s">
        <v>5</v>
      </c>
      <c r="C726" s="265" t="s">
        <v>755</v>
      </c>
      <c r="D726" s="265" t="s">
        <v>756</v>
      </c>
      <c r="E726" s="265" t="s">
        <v>757</v>
      </c>
      <c r="F726" s="265" t="s">
        <v>759</v>
      </c>
      <c r="G726" s="265" t="s">
        <v>760</v>
      </c>
      <c r="H726" s="265" t="s">
        <v>758</v>
      </c>
      <c r="I726" s="266" t="s">
        <v>761</v>
      </c>
    </row>
    <row r="727" spans="1:9" x14ac:dyDescent="0.25">
      <c r="A727" s="204" t="s">
        <v>740</v>
      </c>
      <c r="B727" s="217" t="s">
        <v>625</v>
      </c>
      <c r="C727" s="236" t="s">
        <v>739</v>
      </c>
      <c r="D727" s="269">
        <v>44392</v>
      </c>
      <c r="E727" s="222">
        <v>663071.4</v>
      </c>
      <c r="F727" s="131" t="s">
        <v>764</v>
      </c>
      <c r="G727" s="222">
        <v>663071.4</v>
      </c>
      <c r="H727" s="253">
        <v>0</v>
      </c>
      <c r="I727" s="254" t="s">
        <v>978</v>
      </c>
    </row>
    <row r="728" spans="1:9" x14ac:dyDescent="0.25">
      <c r="A728" s="204" t="s">
        <v>45</v>
      </c>
      <c r="B728" s="217" t="s">
        <v>625</v>
      </c>
      <c r="C728" s="236" t="s">
        <v>738</v>
      </c>
      <c r="D728" s="269">
        <v>44392</v>
      </c>
      <c r="E728" s="222">
        <v>717255</v>
      </c>
      <c r="F728" s="131" t="s">
        <v>764</v>
      </c>
      <c r="G728" s="222">
        <v>717255</v>
      </c>
      <c r="H728" s="253">
        <v>0</v>
      </c>
      <c r="I728" s="254" t="s">
        <v>978</v>
      </c>
    </row>
    <row r="729" spans="1:9" x14ac:dyDescent="0.25">
      <c r="A729" s="204" t="s">
        <v>45</v>
      </c>
      <c r="B729" s="217" t="s">
        <v>625</v>
      </c>
      <c r="C729" s="236" t="s">
        <v>737</v>
      </c>
      <c r="D729" s="269">
        <v>44392</v>
      </c>
      <c r="E729" s="222">
        <v>991339.68</v>
      </c>
      <c r="F729" s="131" t="s">
        <v>764</v>
      </c>
      <c r="G729" s="222">
        <v>991339.68</v>
      </c>
      <c r="H729" s="253">
        <v>0</v>
      </c>
      <c r="I729" s="254" t="s">
        <v>978</v>
      </c>
    </row>
    <row r="730" spans="1:9" x14ac:dyDescent="0.25">
      <c r="A730" s="221" t="s">
        <v>94</v>
      </c>
      <c r="B730" s="217" t="s">
        <v>625</v>
      </c>
      <c r="C730" s="236" t="s">
        <v>748</v>
      </c>
      <c r="D730" s="269">
        <v>44393</v>
      </c>
      <c r="E730" s="222">
        <v>1725000</v>
      </c>
      <c r="F730" s="131" t="s">
        <v>764</v>
      </c>
      <c r="G730" s="222">
        <v>1725000</v>
      </c>
      <c r="H730" s="253">
        <v>0</v>
      </c>
      <c r="I730" s="254" t="s">
        <v>978</v>
      </c>
    </row>
    <row r="731" spans="1:9" x14ac:dyDescent="0.25">
      <c r="A731" s="221" t="s">
        <v>94</v>
      </c>
      <c r="B731" s="217" t="s">
        <v>625</v>
      </c>
      <c r="C731" s="236" t="s">
        <v>746</v>
      </c>
      <c r="D731" s="269">
        <v>44392</v>
      </c>
      <c r="E731" s="222">
        <v>1150000</v>
      </c>
      <c r="F731" s="131" t="s">
        <v>764</v>
      </c>
      <c r="G731" s="222">
        <v>1150000</v>
      </c>
      <c r="H731" s="253">
        <v>0</v>
      </c>
      <c r="I731" s="254" t="s">
        <v>978</v>
      </c>
    </row>
    <row r="732" spans="1:9" x14ac:dyDescent="0.25">
      <c r="A732" s="221" t="s">
        <v>94</v>
      </c>
      <c r="B732" s="217" t="s">
        <v>625</v>
      </c>
      <c r="C732" s="236" t="s">
        <v>747</v>
      </c>
      <c r="D732" s="269">
        <v>44393</v>
      </c>
      <c r="E732" s="222">
        <v>759000</v>
      </c>
      <c r="F732" s="131" t="s">
        <v>764</v>
      </c>
      <c r="G732" s="222">
        <v>759000</v>
      </c>
      <c r="H732" s="253">
        <v>0</v>
      </c>
      <c r="I732" s="254" t="s">
        <v>978</v>
      </c>
    </row>
    <row r="733" spans="1:9" x14ac:dyDescent="0.25">
      <c r="A733" s="204" t="s">
        <v>126</v>
      </c>
      <c r="B733" s="217" t="s">
        <v>625</v>
      </c>
      <c r="C733" s="236" t="s">
        <v>741</v>
      </c>
      <c r="D733" s="269">
        <v>44392</v>
      </c>
      <c r="E733" s="222">
        <v>1214260</v>
      </c>
      <c r="F733" s="131" t="s">
        <v>764</v>
      </c>
      <c r="G733" s="222">
        <v>1214260</v>
      </c>
      <c r="H733" s="253">
        <v>0</v>
      </c>
      <c r="I733" s="254" t="s">
        <v>978</v>
      </c>
    </row>
    <row r="734" spans="1:9" x14ac:dyDescent="0.25">
      <c r="A734" s="204" t="s">
        <v>218</v>
      </c>
      <c r="B734" s="217" t="s">
        <v>625</v>
      </c>
      <c r="C734" s="236" t="s">
        <v>742</v>
      </c>
      <c r="D734" s="269">
        <v>44393</v>
      </c>
      <c r="E734" s="222">
        <v>210578.8</v>
      </c>
      <c r="F734" s="131" t="s">
        <v>764</v>
      </c>
      <c r="G734" s="222">
        <v>210578.8</v>
      </c>
      <c r="H734" s="253">
        <v>0</v>
      </c>
      <c r="I734" s="254" t="s">
        <v>978</v>
      </c>
    </row>
    <row r="735" spans="1:9" x14ac:dyDescent="0.25">
      <c r="A735" s="204" t="s">
        <v>218</v>
      </c>
      <c r="B735" s="217" t="s">
        <v>625</v>
      </c>
      <c r="C735" s="236" t="s">
        <v>743</v>
      </c>
      <c r="D735" s="269">
        <v>44393</v>
      </c>
      <c r="E735" s="222">
        <v>1747200.75</v>
      </c>
      <c r="F735" s="131" t="s">
        <v>764</v>
      </c>
      <c r="G735" s="222">
        <v>1747200.75</v>
      </c>
      <c r="H735" s="253">
        <v>0</v>
      </c>
      <c r="I735" s="254" t="s">
        <v>978</v>
      </c>
    </row>
    <row r="736" spans="1:9" x14ac:dyDescent="0.25">
      <c r="A736" s="221" t="s">
        <v>289</v>
      </c>
      <c r="B736" s="217" t="s">
        <v>625</v>
      </c>
      <c r="C736" s="236" t="s">
        <v>745</v>
      </c>
      <c r="D736" s="269">
        <v>44393</v>
      </c>
      <c r="E736" s="222">
        <v>2001000</v>
      </c>
      <c r="F736" s="131" t="s">
        <v>764</v>
      </c>
      <c r="G736" s="222">
        <v>2001000</v>
      </c>
      <c r="H736" s="253">
        <v>0</v>
      </c>
      <c r="I736" s="254" t="s">
        <v>978</v>
      </c>
    </row>
    <row r="737" spans="1:9" x14ac:dyDescent="0.25">
      <c r="A737" s="221" t="s">
        <v>340</v>
      </c>
      <c r="B737" s="217" t="s">
        <v>625</v>
      </c>
      <c r="C737" s="236" t="s">
        <v>744</v>
      </c>
      <c r="D737" s="269">
        <v>44383</v>
      </c>
      <c r="E737" s="222">
        <v>1035000</v>
      </c>
      <c r="F737" s="131" t="s">
        <v>764</v>
      </c>
      <c r="G737" s="222">
        <v>1035000</v>
      </c>
      <c r="H737" s="253">
        <v>0</v>
      </c>
      <c r="I737" s="254" t="s">
        <v>978</v>
      </c>
    </row>
    <row r="738" spans="1:9" ht="15.75" x14ac:dyDescent="0.25">
      <c r="A738" s="327" t="s">
        <v>629</v>
      </c>
      <c r="B738" s="327"/>
      <c r="C738" s="327"/>
      <c r="D738" s="327"/>
      <c r="E738" s="177">
        <f>SUM(E727:E737)</f>
        <v>12213705.629999999</v>
      </c>
      <c r="F738" s="177"/>
      <c r="G738" s="200">
        <f>SUM(G727:G737)</f>
        <v>12213705.629999999</v>
      </c>
      <c r="H738" s="200">
        <f>SUM(H727:H737)</f>
        <v>0</v>
      </c>
      <c r="I738" s="132"/>
    </row>
    <row r="739" spans="1:9" ht="15.75" x14ac:dyDescent="0.25">
      <c r="A739" s="147"/>
      <c r="B739" s="147"/>
      <c r="C739" s="167"/>
      <c r="D739" s="167"/>
      <c r="E739" s="153"/>
      <c r="F739" s="153"/>
      <c r="G739" s="132"/>
      <c r="H739" s="132"/>
      <c r="I739" s="132"/>
    </row>
    <row r="740" spans="1:9" ht="15.75" x14ac:dyDescent="0.25">
      <c r="A740" s="147"/>
      <c r="B740" s="147"/>
      <c r="C740" s="167"/>
      <c r="D740" s="167"/>
      <c r="E740" s="153"/>
      <c r="F740" s="153"/>
      <c r="G740" s="132"/>
      <c r="H740" s="132"/>
      <c r="I740" s="132"/>
    </row>
    <row r="741" spans="1:9" ht="15.75" x14ac:dyDescent="0.25">
      <c r="A741" s="147"/>
      <c r="B741" s="147"/>
      <c r="C741" s="167"/>
      <c r="D741" s="167"/>
      <c r="E741" s="153">
        <v>466761033.77499998</v>
      </c>
      <c r="F741" s="153"/>
      <c r="G741" s="153">
        <v>85180834.390000001</v>
      </c>
      <c r="H741" s="153">
        <v>381580199.38499999</v>
      </c>
      <c r="I741" s="132"/>
    </row>
    <row r="742" spans="1:9" ht="15.75" x14ac:dyDescent="0.25">
      <c r="A742" s="147"/>
      <c r="B742" s="147"/>
      <c r="C742" s="167"/>
      <c r="D742" s="167"/>
      <c r="E742" s="153"/>
      <c r="F742" s="153"/>
      <c r="G742" s="132"/>
      <c r="H742" s="132"/>
      <c r="I742" s="132"/>
    </row>
    <row r="743" spans="1:9" ht="16.5" thickBot="1" x14ac:dyDescent="0.3">
      <c r="A743" s="147"/>
      <c r="B743" s="147"/>
      <c r="C743" s="169" t="s">
        <v>630</v>
      </c>
      <c r="D743" s="147"/>
      <c r="E743" s="174">
        <v>381580200.35500002</v>
      </c>
      <c r="F743" s="178"/>
      <c r="G743" s="132"/>
      <c r="H743" s="132"/>
      <c r="I743" s="132"/>
    </row>
    <row r="744" spans="1:9" ht="15.75" thickTop="1" x14ac:dyDescent="0.25">
      <c r="A744" s="132"/>
      <c r="B744" s="132"/>
      <c r="C744" s="132"/>
      <c r="D744" s="132"/>
      <c r="E744" s="132"/>
      <c r="F744" s="132"/>
      <c r="G744" s="132"/>
      <c r="H744" s="132"/>
      <c r="I744" s="132"/>
    </row>
    <row r="745" spans="1:9" x14ac:dyDescent="0.25">
      <c r="A745" s="132"/>
      <c r="B745" s="132"/>
      <c r="C745" s="132"/>
      <c r="D745" s="132"/>
      <c r="E745" s="171"/>
      <c r="F745" s="171"/>
      <c r="G745" s="132"/>
      <c r="H745" s="132"/>
      <c r="I745" s="132"/>
    </row>
    <row r="746" spans="1:9" x14ac:dyDescent="0.25">
      <c r="A746" s="132"/>
      <c r="B746" s="132"/>
      <c r="C746" s="132"/>
      <c r="D746" s="132"/>
      <c r="E746" s="171"/>
      <c r="F746" s="171"/>
      <c r="G746" s="132"/>
      <c r="H746" s="132"/>
      <c r="I746" s="132"/>
    </row>
    <row r="747" spans="1:9" x14ac:dyDescent="0.25">
      <c r="A747" s="132"/>
      <c r="B747" s="132"/>
      <c r="C747" s="132"/>
      <c r="D747" s="132"/>
      <c r="E747" s="171"/>
      <c r="F747" s="171"/>
      <c r="G747" s="132"/>
      <c r="H747" s="132"/>
      <c r="I747" s="132"/>
    </row>
    <row r="748" spans="1:9" ht="16.5" x14ac:dyDescent="0.3">
      <c r="A748" s="172" t="s">
        <v>631</v>
      </c>
      <c r="B748" s="172"/>
      <c r="C748" s="172"/>
      <c r="D748" s="135"/>
      <c r="E748" s="170"/>
      <c r="F748" s="172" t="s">
        <v>632</v>
      </c>
      <c r="G748" s="172"/>
      <c r="H748" s="172"/>
      <c r="I748" s="172"/>
    </row>
    <row r="749" spans="1:9" ht="16.5" x14ac:dyDescent="0.3">
      <c r="A749" s="173" t="s">
        <v>633</v>
      </c>
      <c r="B749" s="173"/>
      <c r="C749" s="135"/>
      <c r="D749" s="135"/>
      <c r="E749" s="319" t="s">
        <v>752</v>
      </c>
      <c r="F749" s="319"/>
      <c r="G749" s="319"/>
      <c r="H749" s="319"/>
      <c r="I749" s="319"/>
    </row>
    <row r="750" spans="1:9" ht="16.5" x14ac:dyDescent="0.3">
      <c r="A750" s="136"/>
      <c r="B750" s="137"/>
      <c r="C750" s="135"/>
      <c r="D750" s="135"/>
      <c r="E750" s="134"/>
      <c r="F750" s="134"/>
      <c r="G750" s="134"/>
      <c r="H750" s="134"/>
      <c r="I750" s="132"/>
    </row>
    <row r="751" spans="1:9" ht="16.5" x14ac:dyDescent="0.3">
      <c r="A751" s="138"/>
      <c r="B751" s="138"/>
      <c r="C751" s="135"/>
      <c r="D751" s="135"/>
      <c r="E751" s="134"/>
      <c r="F751" s="134"/>
      <c r="G751" s="134"/>
      <c r="H751" s="134"/>
      <c r="I751" s="132"/>
    </row>
    <row r="752" spans="1:9" ht="16.5" x14ac:dyDescent="0.3">
      <c r="A752" s="139"/>
      <c r="B752" s="139"/>
      <c r="C752" s="135"/>
      <c r="D752" s="135"/>
      <c r="E752" s="134"/>
      <c r="F752" s="134"/>
      <c r="G752" s="134"/>
      <c r="H752" s="134"/>
      <c r="I752" s="132"/>
    </row>
    <row r="753" spans="1:9" ht="16.5" x14ac:dyDescent="0.3">
      <c r="A753" s="134"/>
      <c r="B753" s="134"/>
      <c r="C753" s="134"/>
      <c r="D753" s="134"/>
      <c r="E753" s="134"/>
      <c r="F753" s="134"/>
      <c r="G753" s="134"/>
      <c r="H753" s="134"/>
      <c r="I753" s="132"/>
    </row>
    <row r="754" spans="1:9" ht="16.5" x14ac:dyDescent="0.3">
      <c r="A754" s="317" t="s">
        <v>753</v>
      </c>
      <c r="B754" s="317"/>
      <c r="C754" s="317"/>
      <c r="D754" s="317"/>
      <c r="E754" s="317"/>
      <c r="F754" s="317"/>
      <c r="G754" s="317"/>
      <c r="H754" s="317"/>
      <c r="I754" s="317"/>
    </row>
    <row r="755" spans="1:9" x14ac:dyDescent="0.25">
      <c r="A755" s="318" t="s">
        <v>634</v>
      </c>
      <c r="B755" s="318"/>
      <c r="C755" s="318"/>
      <c r="D755" s="318"/>
      <c r="E755" s="318"/>
      <c r="F755" s="318"/>
      <c r="G755" s="318"/>
      <c r="H755" s="318"/>
      <c r="I755" s="318"/>
    </row>
    <row r="756" spans="1:9" ht="16.5" x14ac:dyDescent="0.3">
      <c r="A756" s="134"/>
      <c r="B756" s="134"/>
      <c r="C756" s="134"/>
      <c r="D756" s="134"/>
      <c r="E756" s="134"/>
      <c r="F756" s="134"/>
      <c r="G756" s="134"/>
      <c r="H756" s="134"/>
      <c r="I756" s="132"/>
    </row>
    <row r="757" spans="1:9" ht="16.5" x14ac:dyDescent="0.3">
      <c r="A757" s="134"/>
      <c r="B757" s="134"/>
      <c r="C757" s="134"/>
      <c r="D757" s="134"/>
      <c r="E757" s="134"/>
      <c r="F757" s="134"/>
      <c r="G757" s="134"/>
      <c r="H757" s="134"/>
      <c r="I757" s="132"/>
    </row>
    <row r="758" spans="1:9" ht="16.5" x14ac:dyDescent="0.3">
      <c r="A758" s="140"/>
      <c r="B758" s="134"/>
      <c r="C758" s="134"/>
      <c r="D758" s="134"/>
      <c r="E758" s="134"/>
      <c r="F758" s="134"/>
      <c r="G758" s="134"/>
      <c r="H758" s="134"/>
      <c r="I758" s="132"/>
    </row>
  </sheetData>
  <mergeCells count="12">
    <mergeCell ref="E749:I749"/>
    <mergeCell ref="A754:I754"/>
    <mergeCell ref="A755:I755"/>
    <mergeCell ref="A8:I8"/>
    <mergeCell ref="A7:I7"/>
    <mergeCell ref="A738:D738"/>
    <mergeCell ref="A6:I6"/>
    <mergeCell ref="A9:I9"/>
    <mergeCell ref="A10:I10"/>
    <mergeCell ref="B702:D702"/>
    <mergeCell ref="B550:D550"/>
    <mergeCell ref="B439:D439"/>
  </mergeCells>
  <pageMargins left="0.70866141732283472" right="0.15748031496062992" top="0.74803149606299213" bottom="0.74803149606299213" header="0.31496062992125984" footer="0.31496062992125984"/>
  <pageSetup scale="65" orientation="landscape" horizontalDpi="4294967295" verticalDpi="4294967295" r:id="rId1"/>
  <headerFooter>
    <oddFooter>&amp;C&amp;P de 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997F-B3BD-4346-B4C5-1194D9CDACBD}">
  <dimension ref="A1:I710"/>
  <sheetViews>
    <sheetView tabSelected="1" topLeftCell="A690" workbookViewId="0">
      <selection activeCell="A10" sqref="A10"/>
    </sheetView>
  </sheetViews>
  <sheetFormatPr baseColWidth="10" defaultRowHeight="15" x14ac:dyDescent="0.25"/>
  <cols>
    <col min="1" max="1" width="64.28515625" style="180" customWidth="1"/>
    <col min="2" max="2" width="21.7109375" style="180" customWidth="1"/>
    <col min="3" max="3" width="15.42578125" style="180" customWidth="1"/>
    <col min="4" max="4" width="15.7109375" style="180" customWidth="1"/>
    <col min="5" max="5" width="22.5703125" style="180" customWidth="1"/>
    <col min="6" max="6" width="13" style="180" customWidth="1"/>
    <col min="7" max="7" width="15.140625" style="180" customWidth="1"/>
    <col min="8" max="8" width="15.85546875" style="180" customWidth="1"/>
    <col min="9" max="9" width="13.28515625" style="180" customWidth="1"/>
  </cols>
  <sheetData>
    <row r="1" spans="1:9" x14ac:dyDescent="0.25">
      <c r="A1" s="181"/>
      <c r="B1" s="182"/>
      <c r="C1" s="183"/>
      <c r="D1" s="182"/>
      <c r="E1" s="184"/>
      <c r="F1" s="184"/>
    </row>
    <row r="2" spans="1:9" x14ac:dyDescent="0.25">
      <c r="A2" s="181"/>
      <c r="B2" s="182"/>
      <c r="C2" s="183"/>
      <c r="D2" s="182"/>
      <c r="E2" s="184"/>
      <c r="F2" s="184"/>
    </row>
    <row r="3" spans="1:9" x14ac:dyDescent="0.25">
      <c r="A3" s="181"/>
      <c r="B3" s="182"/>
      <c r="C3" s="183"/>
      <c r="D3" s="182"/>
      <c r="E3" s="184"/>
      <c r="F3" s="184"/>
    </row>
    <row r="4" spans="1:9" ht="18" x14ac:dyDescent="0.25">
      <c r="A4" s="320" t="s">
        <v>0</v>
      </c>
      <c r="B4" s="320"/>
      <c r="C4" s="320"/>
      <c r="D4" s="320"/>
      <c r="E4" s="320"/>
      <c r="F4" s="320"/>
      <c r="G4" s="320"/>
      <c r="H4" s="320"/>
      <c r="I4" s="320"/>
    </row>
    <row r="5" spans="1:9" ht="18" x14ac:dyDescent="0.25">
      <c r="A5" s="320" t="s">
        <v>1</v>
      </c>
      <c r="B5" s="320"/>
      <c r="C5" s="320"/>
      <c r="D5" s="320"/>
      <c r="E5" s="320"/>
      <c r="F5" s="320"/>
      <c r="G5" s="320"/>
      <c r="H5" s="320"/>
      <c r="I5" s="320"/>
    </row>
    <row r="6" spans="1:9" ht="18" x14ac:dyDescent="0.25">
      <c r="A6" s="326" t="s">
        <v>2</v>
      </c>
      <c r="B6" s="326"/>
      <c r="C6" s="326"/>
      <c r="D6" s="326"/>
      <c r="E6" s="326"/>
      <c r="F6" s="326"/>
      <c r="G6" s="326"/>
      <c r="H6" s="326"/>
      <c r="I6" s="326"/>
    </row>
    <row r="7" spans="1:9" ht="15.75" x14ac:dyDescent="0.25">
      <c r="A7" s="321">
        <v>44561</v>
      </c>
      <c r="B7" s="321"/>
      <c r="C7" s="321"/>
      <c r="D7" s="321"/>
      <c r="E7" s="321"/>
      <c r="F7" s="321"/>
      <c r="G7" s="321"/>
      <c r="H7" s="321"/>
      <c r="I7" s="321"/>
    </row>
    <row r="8" spans="1:9" ht="18" x14ac:dyDescent="0.25">
      <c r="A8" s="322" t="s">
        <v>3</v>
      </c>
      <c r="B8" s="322"/>
      <c r="C8" s="322"/>
      <c r="D8" s="322"/>
      <c r="E8" s="322"/>
      <c r="F8" s="322"/>
      <c r="G8" s="322"/>
      <c r="H8" s="322"/>
      <c r="I8" s="322"/>
    </row>
    <row r="9" spans="1:9" ht="18" x14ac:dyDescent="0.25">
      <c r="A9" s="133"/>
      <c r="B9" s="133"/>
      <c r="C9" s="133"/>
      <c r="D9" s="133"/>
      <c r="E9" s="141"/>
      <c r="F9" s="141"/>
    </row>
    <row r="10" spans="1:9" ht="16.5" thickBot="1" x14ac:dyDescent="0.3">
      <c r="A10" s="146" t="s">
        <v>4</v>
      </c>
      <c r="B10" s="185"/>
      <c r="C10" s="185"/>
      <c r="D10" s="185"/>
      <c r="E10" s="148"/>
      <c r="F10" s="148"/>
    </row>
    <row r="11" spans="1:9" ht="32.25" thickBot="1" x14ac:dyDescent="0.3">
      <c r="A11" s="123" t="s">
        <v>754</v>
      </c>
      <c r="B11" s="124" t="s">
        <v>5</v>
      </c>
      <c r="C11" s="122" t="s">
        <v>755</v>
      </c>
      <c r="D11" s="121" t="s">
        <v>756</v>
      </c>
      <c r="E11" s="130" t="s">
        <v>757</v>
      </c>
      <c r="F11" s="125" t="s">
        <v>759</v>
      </c>
      <c r="G11" s="128" t="s">
        <v>760</v>
      </c>
      <c r="H11" s="128" t="s">
        <v>758</v>
      </c>
      <c r="I11" s="129" t="s">
        <v>761</v>
      </c>
    </row>
    <row r="12" spans="1:9" x14ac:dyDescent="0.25">
      <c r="A12" s="293" t="s">
        <v>7</v>
      </c>
      <c r="B12" s="259" t="s">
        <v>766</v>
      </c>
      <c r="C12" s="259" t="s">
        <v>6</v>
      </c>
      <c r="D12" s="272">
        <v>43818</v>
      </c>
      <c r="E12" s="301">
        <v>211543.33</v>
      </c>
      <c r="F12" s="274" t="s">
        <v>764</v>
      </c>
      <c r="G12" s="302"/>
      <c r="H12" s="277">
        <v>211543.33</v>
      </c>
      <c r="I12" s="275" t="s">
        <v>762</v>
      </c>
    </row>
    <row r="13" spans="1:9" x14ac:dyDescent="0.25">
      <c r="A13" s="293" t="s">
        <v>7</v>
      </c>
      <c r="B13" s="259" t="s">
        <v>766</v>
      </c>
      <c r="C13" s="303" t="s">
        <v>10</v>
      </c>
      <c r="D13" s="272">
        <v>44105</v>
      </c>
      <c r="E13" s="273">
        <v>227246.31</v>
      </c>
      <c r="F13" s="274" t="s">
        <v>764</v>
      </c>
      <c r="G13" s="302"/>
      <c r="H13" s="277">
        <v>227246.31</v>
      </c>
      <c r="I13" s="275" t="s">
        <v>762</v>
      </c>
    </row>
    <row r="14" spans="1:9" x14ac:dyDescent="0.25">
      <c r="A14" s="293" t="s">
        <v>7</v>
      </c>
      <c r="B14" s="259" t="s">
        <v>766</v>
      </c>
      <c r="C14" s="303" t="s">
        <v>11</v>
      </c>
      <c r="D14" s="272">
        <v>44105</v>
      </c>
      <c r="E14" s="301">
        <v>1450523.61</v>
      </c>
      <c r="F14" s="274" t="s">
        <v>764</v>
      </c>
      <c r="G14" s="277">
        <v>1450523.61</v>
      </c>
      <c r="H14" s="277">
        <v>0</v>
      </c>
      <c r="I14" s="275" t="s">
        <v>1221</v>
      </c>
    </row>
    <row r="15" spans="1:9" x14ac:dyDescent="0.25">
      <c r="A15" s="293" t="s">
        <v>7</v>
      </c>
      <c r="B15" s="259" t="s">
        <v>766</v>
      </c>
      <c r="C15" s="303" t="s">
        <v>923</v>
      </c>
      <c r="D15" s="272">
        <v>44470</v>
      </c>
      <c r="E15" s="301">
        <v>793527.58</v>
      </c>
      <c r="F15" s="274" t="s">
        <v>764</v>
      </c>
      <c r="G15" s="301"/>
      <c r="H15" s="277">
        <v>793527.58</v>
      </c>
      <c r="I15" s="275" t="s">
        <v>749</v>
      </c>
    </row>
    <row r="16" spans="1:9" x14ac:dyDescent="0.25">
      <c r="A16" s="293" t="s">
        <v>7</v>
      </c>
      <c r="B16" s="259" t="s">
        <v>766</v>
      </c>
      <c r="C16" s="303" t="s">
        <v>924</v>
      </c>
      <c r="D16" s="272">
        <v>44470</v>
      </c>
      <c r="E16" s="301">
        <v>651240.35</v>
      </c>
      <c r="F16" s="274" t="s">
        <v>764</v>
      </c>
      <c r="G16" s="301"/>
      <c r="H16" s="277">
        <v>651240.35</v>
      </c>
      <c r="I16" s="275" t="s">
        <v>749</v>
      </c>
    </row>
    <row r="17" spans="1:9" x14ac:dyDescent="0.25">
      <c r="A17" s="293" t="s">
        <v>7</v>
      </c>
      <c r="B17" s="259" t="s">
        <v>766</v>
      </c>
      <c r="C17" s="303" t="s">
        <v>925</v>
      </c>
      <c r="D17" s="272">
        <v>44470</v>
      </c>
      <c r="E17" s="301">
        <v>78560.37</v>
      </c>
      <c r="F17" s="274" t="s">
        <v>764</v>
      </c>
      <c r="G17" s="301"/>
      <c r="H17" s="277">
        <v>78560.37</v>
      </c>
      <c r="I17" s="275" t="s">
        <v>749</v>
      </c>
    </row>
    <row r="18" spans="1:9" x14ac:dyDescent="0.25">
      <c r="A18" s="293" t="s">
        <v>7</v>
      </c>
      <c r="B18" s="259" t="s">
        <v>766</v>
      </c>
      <c r="C18" s="303" t="s">
        <v>926</v>
      </c>
      <c r="D18" s="272">
        <v>44470</v>
      </c>
      <c r="E18" s="301">
        <v>227246.31</v>
      </c>
      <c r="F18" s="274" t="s">
        <v>764</v>
      </c>
      <c r="G18" s="302"/>
      <c r="H18" s="277">
        <v>227246.31</v>
      </c>
      <c r="I18" s="275" t="s">
        <v>749</v>
      </c>
    </row>
    <row r="19" spans="1:9" x14ac:dyDescent="0.25">
      <c r="A19" s="293" t="s">
        <v>7</v>
      </c>
      <c r="B19" s="259" t="s">
        <v>766</v>
      </c>
      <c r="C19" s="303" t="s">
        <v>927</v>
      </c>
      <c r="D19" s="272">
        <v>44470</v>
      </c>
      <c r="E19" s="301">
        <v>226722.17</v>
      </c>
      <c r="F19" s="274" t="s">
        <v>764</v>
      </c>
      <c r="G19" s="302"/>
      <c r="H19" s="277">
        <v>226722.17</v>
      </c>
      <c r="I19" s="275" t="s">
        <v>749</v>
      </c>
    </row>
    <row r="20" spans="1:9" s="180" customFormat="1" x14ac:dyDescent="0.25">
      <c r="A20" s="293" t="s">
        <v>979</v>
      </c>
      <c r="B20" s="259" t="s">
        <v>766</v>
      </c>
      <c r="C20" s="303" t="s">
        <v>980</v>
      </c>
      <c r="D20" s="272">
        <v>44525</v>
      </c>
      <c r="E20" s="301">
        <v>1440959.36</v>
      </c>
      <c r="F20" s="274" t="s">
        <v>764</v>
      </c>
      <c r="G20" s="304"/>
      <c r="H20" s="277">
        <v>1440959.36</v>
      </c>
      <c r="I20" s="275" t="s">
        <v>749</v>
      </c>
    </row>
    <row r="21" spans="1:9" x14ac:dyDescent="0.25">
      <c r="A21" s="293" t="s">
        <v>769</v>
      </c>
      <c r="B21" s="259" t="s">
        <v>766</v>
      </c>
      <c r="C21" s="303" t="s">
        <v>770</v>
      </c>
      <c r="D21" s="272">
        <v>43813</v>
      </c>
      <c r="E21" s="301">
        <v>11150</v>
      </c>
      <c r="F21" s="274" t="s">
        <v>764</v>
      </c>
      <c r="G21" s="302"/>
      <c r="H21" s="277">
        <v>11150</v>
      </c>
      <c r="I21" s="275" t="s">
        <v>762</v>
      </c>
    </row>
    <row r="22" spans="1:9" x14ac:dyDescent="0.25">
      <c r="A22" s="293" t="s">
        <v>769</v>
      </c>
      <c r="B22" s="259" t="s">
        <v>766</v>
      </c>
      <c r="C22" s="303" t="s">
        <v>771</v>
      </c>
      <c r="D22" s="272">
        <v>43813</v>
      </c>
      <c r="E22" s="301">
        <v>12291.67</v>
      </c>
      <c r="F22" s="274" t="s">
        <v>764</v>
      </c>
      <c r="G22" s="302"/>
      <c r="H22" s="277">
        <v>12291.67</v>
      </c>
      <c r="I22" s="275" t="s">
        <v>762</v>
      </c>
    </row>
    <row r="23" spans="1:9" x14ac:dyDescent="0.25">
      <c r="A23" s="293" t="s">
        <v>769</v>
      </c>
      <c r="B23" s="259" t="s">
        <v>766</v>
      </c>
      <c r="C23" s="303" t="s">
        <v>772</v>
      </c>
      <c r="D23" s="272">
        <v>43813</v>
      </c>
      <c r="E23" s="301">
        <v>12291.67</v>
      </c>
      <c r="F23" s="274" t="s">
        <v>764</v>
      </c>
      <c r="G23" s="302"/>
      <c r="H23" s="277">
        <v>12291.67</v>
      </c>
      <c r="I23" s="275" t="s">
        <v>762</v>
      </c>
    </row>
    <row r="24" spans="1:9" x14ac:dyDescent="0.25">
      <c r="A24" s="293" t="s">
        <v>769</v>
      </c>
      <c r="B24" s="259" t="s">
        <v>766</v>
      </c>
      <c r="C24" s="303" t="s">
        <v>773</v>
      </c>
      <c r="D24" s="272">
        <v>43813</v>
      </c>
      <c r="E24" s="301">
        <v>11150</v>
      </c>
      <c r="F24" s="274" t="s">
        <v>764</v>
      </c>
      <c r="G24" s="302"/>
      <c r="H24" s="277">
        <v>11150</v>
      </c>
      <c r="I24" s="275" t="s">
        <v>762</v>
      </c>
    </row>
    <row r="25" spans="1:9" x14ac:dyDescent="0.25">
      <c r="A25" s="293" t="s">
        <v>769</v>
      </c>
      <c r="B25" s="259" t="s">
        <v>766</v>
      </c>
      <c r="C25" s="303" t="s">
        <v>774</v>
      </c>
      <c r="D25" s="272">
        <v>43813</v>
      </c>
      <c r="E25" s="301">
        <v>24583.33</v>
      </c>
      <c r="F25" s="274" t="s">
        <v>764</v>
      </c>
      <c r="G25" s="302"/>
      <c r="H25" s="277">
        <v>24583.33</v>
      </c>
      <c r="I25" s="275" t="s">
        <v>762</v>
      </c>
    </row>
    <row r="26" spans="1:9" x14ac:dyDescent="0.25">
      <c r="A26" s="293" t="s">
        <v>769</v>
      </c>
      <c r="B26" s="259" t="s">
        <v>766</v>
      </c>
      <c r="C26" s="303" t="s">
        <v>775</v>
      </c>
      <c r="D26" s="272">
        <v>44409</v>
      </c>
      <c r="E26" s="301">
        <v>5600</v>
      </c>
      <c r="F26" s="274" t="s">
        <v>764</v>
      </c>
      <c r="G26" s="302"/>
      <c r="H26" s="277">
        <v>5600</v>
      </c>
      <c r="I26" s="275" t="s">
        <v>749</v>
      </c>
    </row>
    <row r="27" spans="1:9" x14ac:dyDescent="0.25">
      <c r="A27" s="293" t="s">
        <v>769</v>
      </c>
      <c r="B27" s="259" t="s">
        <v>766</v>
      </c>
      <c r="C27" s="303" t="s">
        <v>776</v>
      </c>
      <c r="D27" s="272">
        <v>44409</v>
      </c>
      <c r="E27" s="301">
        <v>11150</v>
      </c>
      <c r="F27" s="274" t="s">
        <v>764</v>
      </c>
      <c r="G27" s="302"/>
      <c r="H27" s="277">
        <v>11150</v>
      </c>
      <c r="I27" s="275" t="s">
        <v>749</v>
      </c>
    </row>
    <row r="28" spans="1:9" x14ac:dyDescent="0.25">
      <c r="A28" s="293" t="s">
        <v>769</v>
      </c>
      <c r="B28" s="259" t="s">
        <v>766</v>
      </c>
      <c r="C28" s="303" t="s">
        <v>777</v>
      </c>
      <c r="D28" s="272">
        <v>44409</v>
      </c>
      <c r="E28" s="301">
        <v>11150</v>
      </c>
      <c r="F28" s="274" t="s">
        <v>764</v>
      </c>
      <c r="G28" s="302"/>
      <c r="H28" s="277">
        <v>11150</v>
      </c>
      <c r="I28" s="275" t="s">
        <v>749</v>
      </c>
    </row>
    <row r="29" spans="1:9" x14ac:dyDescent="0.25">
      <c r="A29" s="293" t="s">
        <v>769</v>
      </c>
      <c r="B29" s="259" t="s">
        <v>766</v>
      </c>
      <c r="C29" s="303" t="s">
        <v>228</v>
      </c>
      <c r="D29" s="272">
        <v>44409</v>
      </c>
      <c r="E29" s="301">
        <v>19200</v>
      </c>
      <c r="F29" s="274" t="s">
        <v>764</v>
      </c>
      <c r="G29" s="302"/>
      <c r="H29" s="277">
        <v>19200</v>
      </c>
      <c r="I29" s="275" t="s">
        <v>749</v>
      </c>
    </row>
    <row r="30" spans="1:9" x14ac:dyDescent="0.25">
      <c r="A30" s="293" t="s">
        <v>20</v>
      </c>
      <c r="B30" s="259" t="s">
        <v>766</v>
      </c>
      <c r="C30" s="303" t="s">
        <v>19</v>
      </c>
      <c r="D30" s="305">
        <v>43983</v>
      </c>
      <c r="E30" s="301">
        <v>629580</v>
      </c>
      <c r="F30" s="274" t="s">
        <v>764</v>
      </c>
      <c r="G30" s="302"/>
      <c r="H30" s="277">
        <v>629580</v>
      </c>
      <c r="I30" s="275" t="s">
        <v>762</v>
      </c>
    </row>
    <row r="31" spans="1:9" x14ac:dyDescent="0.25">
      <c r="A31" s="293" t="s">
        <v>20</v>
      </c>
      <c r="B31" s="259" t="s">
        <v>766</v>
      </c>
      <c r="C31" s="303" t="s">
        <v>21</v>
      </c>
      <c r="D31" s="305">
        <v>43983</v>
      </c>
      <c r="E31" s="301">
        <v>9439.58</v>
      </c>
      <c r="F31" s="274" t="s">
        <v>764</v>
      </c>
      <c r="G31" s="302"/>
      <c r="H31" s="277">
        <v>9439.58</v>
      </c>
      <c r="I31" s="275" t="s">
        <v>762</v>
      </c>
    </row>
    <row r="32" spans="1:9" x14ac:dyDescent="0.25">
      <c r="A32" s="293" t="s">
        <v>20</v>
      </c>
      <c r="B32" s="259" t="s">
        <v>766</v>
      </c>
      <c r="C32" s="303" t="s">
        <v>22</v>
      </c>
      <c r="D32" s="305">
        <v>43983</v>
      </c>
      <c r="E32" s="301">
        <v>18200</v>
      </c>
      <c r="F32" s="274" t="s">
        <v>764</v>
      </c>
      <c r="G32" s="302"/>
      <c r="H32" s="277">
        <v>18200</v>
      </c>
      <c r="I32" s="275" t="s">
        <v>762</v>
      </c>
    </row>
    <row r="33" spans="1:9" x14ac:dyDescent="0.25">
      <c r="A33" s="293" t="s">
        <v>20</v>
      </c>
      <c r="B33" s="259" t="s">
        <v>766</v>
      </c>
      <c r="C33" s="303" t="s">
        <v>23</v>
      </c>
      <c r="D33" s="305">
        <v>43983</v>
      </c>
      <c r="E33" s="301">
        <v>12300</v>
      </c>
      <c r="F33" s="274" t="s">
        <v>764</v>
      </c>
      <c r="G33" s="302"/>
      <c r="H33" s="277">
        <v>12300</v>
      </c>
      <c r="I33" s="275" t="s">
        <v>762</v>
      </c>
    </row>
    <row r="34" spans="1:9" x14ac:dyDescent="0.25">
      <c r="A34" s="293" t="s">
        <v>20</v>
      </c>
      <c r="B34" s="259" t="s">
        <v>766</v>
      </c>
      <c r="C34" s="303" t="s">
        <v>24</v>
      </c>
      <c r="D34" s="305">
        <v>43983</v>
      </c>
      <c r="E34" s="301">
        <v>9437.5</v>
      </c>
      <c r="F34" s="274" t="s">
        <v>764</v>
      </c>
      <c r="G34" s="302"/>
      <c r="H34" s="277">
        <v>9437.5</v>
      </c>
      <c r="I34" s="275" t="s">
        <v>762</v>
      </c>
    </row>
    <row r="35" spans="1:9" x14ac:dyDescent="0.25">
      <c r="A35" s="293" t="s">
        <v>20</v>
      </c>
      <c r="B35" s="259" t="s">
        <v>766</v>
      </c>
      <c r="C35" s="303" t="s">
        <v>25</v>
      </c>
      <c r="D35" s="305">
        <v>43983</v>
      </c>
      <c r="E35" s="301">
        <v>9439.58</v>
      </c>
      <c r="F35" s="274" t="s">
        <v>764</v>
      </c>
      <c r="G35" s="302"/>
      <c r="H35" s="277">
        <v>9439.58</v>
      </c>
      <c r="I35" s="275" t="s">
        <v>762</v>
      </c>
    </row>
    <row r="36" spans="1:9" x14ac:dyDescent="0.25">
      <c r="A36" s="293" t="s">
        <v>20</v>
      </c>
      <c r="B36" s="259" t="s">
        <v>766</v>
      </c>
      <c r="C36" s="303" t="s">
        <v>26</v>
      </c>
      <c r="D36" s="305">
        <v>43983</v>
      </c>
      <c r="E36" s="301">
        <v>9439.58</v>
      </c>
      <c r="F36" s="274" t="s">
        <v>764</v>
      </c>
      <c r="G36" s="301"/>
      <c r="H36" s="277">
        <v>9439.58</v>
      </c>
      <c r="I36" s="275" t="s">
        <v>762</v>
      </c>
    </row>
    <row r="37" spans="1:9" x14ac:dyDescent="0.25">
      <c r="A37" s="293" t="s">
        <v>20</v>
      </c>
      <c r="B37" s="259" t="s">
        <v>766</v>
      </c>
      <c r="C37" s="303" t="s">
        <v>27</v>
      </c>
      <c r="D37" s="305">
        <v>43983</v>
      </c>
      <c r="E37" s="301">
        <v>468900</v>
      </c>
      <c r="F37" s="274" t="s">
        <v>764</v>
      </c>
      <c r="G37" s="276"/>
      <c r="H37" s="277">
        <v>468900</v>
      </c>
      <c r="I37" s="275" t="s">
        <v>762</v>
      </c>
    </row>
    <row r="38" spans="1:9" x14ac:dyDescent="0.25">
      <c r="A38" s="293" t="s">
        <v>20</v>
      </c>
      <c r="B38" s="259" t="s">
        <v>766</v>
      </c>
      <c r="C38" s="303" t="s">
        <v>29</v>
      </c>
      <c r="D38" s="305">
        <v>44112</v>
      </c>
      <c r="E38" s="301">
        <v>56625</v>
      </c>
      <c r="F38" s="274" t="s">
        <v>764</v>
      </c>
      <c r="G38" s="276"/>
      <c r="H38" s="277">
        <v>56625</v>
      </c>
      <c r="I38" s="275" t="s">
        <v>762</v>
      </c>
    </row>
    <row r="39" spans="1:9" x14ac:dyDescent="0.25">
      <c r="A39" s="293" t="s">
        <v>20</v>
      </c>
      <c r="B39" s="259" t="s">
        <v>766</v>
      </c>
      <c r="C39" s="303" t="s">
        <v>30</v>
      </c>
      <c r="D39" s="305">
        <v>44348</v>
      </c>
      <c r="E39" s="301">
        <v>473181.1</v>
      </c>
      <c r="F39" s="274" t="s">
        <v>764</v>
      </c>
      <c r="G39" s="276"/>
      <c r="H39" s="277">
        <v>473181.1</v>
      </c>
      <c r="I39" s="275" t="s">
        <v>749</v>
      </c>
    </row>
    <row r="40" spans="1:9" x14ac:dyDescent="0.25">
      <c r="A40" s="293" t="s">
        <v>20</v>
      </c>
      <c r="B40" s="259" t="s">
        <v>766</v>
      </c>
      <c r="C40" s="303" t="s">
        <v>31</v>
      </c>
      <c r="D40" s="305">
        <v>44348</v>
      </c>
      <c r="E40" s="301">
        <v>309237.44</v>
      </c>
      <c r="F40" s="274" t="s">
        <v>764</v>
      </c>
      <c r="G40" s="276"/>
      <c r="H40" s="277">
        <v>309237.44</v>
      </c>
      <c r="I40" s="275" t="s">
        <v>749</v>
      </c>
    </row>
    <row r="41" spans="1:9" x14ac:dyDescent="0.25">
      <c r="A41" s="293" t="s">
        <v>20</v>
      </c>
      <c r="B41" s="259" t="s">
        <v>766</v>
      </c>
      <c r="C41" s="303" t="s">
        <v>32</v>
      </c>
      <c r="D41" s="305">
        <v>44348</v>
      </c>
      <c r="E41" s="301">
        <v>328116.59999999998</v>
      </c>
      <c r="F41" s="274" t="s">
        <v>764</v>
      </c>
      <c r="G41" s="276"/>
      <c r="H41" s="277">
        <v>328116.59999999998</v>
      </c>
      <c r="I41" s="275" t="s">
        <v>749</v>
      </c>
    </row>
    <row r="42" spans="1:9" x14ac:dyDescent="0.25">
      <c r="A42" s="293" t="s">
        <v>20</v>
      </c>
      <c r="B42" s="259" t="s">
        <v>766</v>
      </c>
      <c r="C42" s="303" t="s">
        <v>33</v>
      </c>
      <c r="D42" s="305">
        <v>44348</v>
      </c>
      <c r="E42" s="301">
        <v>390921.92</v>
      </c>
      <c r="F42" s="274" t="s">
        <v>764</v>
      </c>
      <c r="G42" s="276"/>
      <c r="H42" s="277">
        <v>390921.92</v>
      </c>
      <c r="I42" s="275" t="s">
        <v>749</v>
      </c>
    </row>
    <row r="43" spans="1:9" x14ac:dyDescent="0.25">
      <c r="A43" s="293" t="s">
        <v>20</v>
      </c>
      <c r="B43" s="259" t="s">
        <v>766</v>
      </c>
      <c r="C43" s="303" t="s">
        <v>34</v>
      </c>
      <c r="D43" s="305">
        <v>44348</v>
      </c>
      <c r="E43" s="301">
        <v>9450</v>
      </c>
      <c r="F43" s="274" t="s">
        <v>764</v>
      </c>
      <c r="G43" s="276"/>
      <c r="H43" s="277">
        <v>9450</v>
      </c>
      <c r="I43" s="275" t="s">
        <v>749</v>
      </c>
    </row>
    <row r="44" spans="1:9" x14ac:dyDescent="0.25">
      <c r="A44" s="293" t="s">
        <v>20</v>
      </c>
      <c r="B44" s="259" t="s">
        <v>766</v>
      </c>
      <c r="C44" s="303" t="s">
        <v>35</v>
      </c>
      <c r="D44" s="305">
        <v>44348</v>
      </c>
      <c r="E44" s="301">
        <v>10383.540000000001</v>
      </c>
      <c r="F44" s="274" t="s">
        <v>764</v>
      </c>
      <c r="G44" s="276"/>
      <c r="H44" s="277">
        <v>10383.540000000001</v>
      </c>
      <c r="I44" s="275" t="s">
        <v>749</v>
      </c>
    </row>
    <row r="45" spans="1:9" x14ac:dyDescent="0.25">
      <c r="A45" s="271" t="s">
        <v>37</v>
      </c>
      <c r="B45" s="259" t="s">
        <v>766</v>
      </c>
      <c r="C45" s="259" t="s">
        <v>36</v>
      </c>
      <c r="D45" s="272">
        <v>43565</v>
      </c>
      <c r="E45" s="276">
        <v>44231.25</v>
      </c>
      <c r="F45" s="274" t="s">
        <v>764</v>
      </c>
      <c r="G45" s="276"/>
      <c r="H45" s="277">
        <v>44231.25</v>
      </c>
      <c r="I45" s="275" t="s">
        <v>749</v>
      </c>
    </row>
    <row r="46" spans="1:9" x14ac:dyDescent="0.25">
      <c r="A46" s="271" t="s">
        <v>37</v>
      </c>
      <c r="B46" s="259" t="s">
        <v>766</v>
      </c>
      <c r="C46" s="259" t="s">
        <v>38</v>
      </c>
      <c r="D46" s="272">
        <v>44348</v>
      </c>
      <c r="E46" s="276">
        <v>96838.66</v>
      </c>
      <c r="F46" s="274" t="s">
        <v>764</v>
      </c>
      <c r="G46" s="276"/>
      <c r="H46" s="277">
        <v>96838.66</v>
      </c>
      <c r="I46" s="275" t="s">
        <v>749</v>
      </c>
    </row>
    <row r="47" spans="1:9" s="180" customFormat="1" x14ac:dyDescent="0.25">
      <c r="A47" s="271" t="s">
        <v>37</v>
      </c>
      <c r="B47" s="259" t="s">
        <v>766</v>
      </c>
      <c r="C47" s="259" t="s">
        <v>818</v>
      </c>
      <c r="D47" s="272">
        <v>44531</v>
      </c>
      <c r="E47" s="276">
        <v>131822.76999999999</v>
      </c>
      <c r="F47" s="274" t="s">
        <v>764</v>
      </c>
      <c r="G47" s="276"/>
      <c r="H47" s="276">
        <v>131822.76999999999</v>
      </c>
      <c r="I47" s="275" t="s">
        <v>749</v>
      </c>
    </row>
    <row r="48" spans="1:9" x14ac:dyDescent="0.25">
      <c r="A48" s="271" t="s">
        <v>928</v>
      </c>
      <c r="B48" s="259" t="s">
        <v>766</v>
      </c>
      <c r="C48" s="259" t="s">
        <v>717</v>
      </c>
      <c r="D48" s="272">
        <v>44476</v>
      </c>
      <c r="E48" s="276">
        <v>2326500</v>
      </c>
      <c r="F48" s="274" t="s">
        <v>764</v>
      </c>
      <c r="G48" s="277">
        <v>2326500</v>
      </c>
      <c r="H48" s="277">
        <v>0</v>
      </c>
      <c r="I48" s="275" t="s">
        <v>1109</v>
      </c>
    </row>
    <row r="49" spans="1:9" s="180" customFormat="1" x14ac:dyDescent="0.25">
      <c r="A49" s="271" t="s">
        <v>928</v>
      </c>
      <c r="B49" s="259" t="s">
        <v>766</v>
      </c>
      <c r="C49" s="259" t="s">
        <v>981</v>
      </c>
      <c r="D49" s="272">
        <v>44518</v>
      </c>
      <c r="E49" s="276">
        <v>1653000</v>
      </c>
      <c r="F49" s="274" t="s">
        <v>764</v>
      </c>
      <c r="G49" s="302"/>
      <c r="H49" s="276">
        <v>1653000</v>
      </c>
      <c r="I49" s="275" t="s">
        <v>749</v>
      </c>
    </row>
    <row r="50" spans="1:9" s="180" customFormat="1" x14ac:dyDescent="0.25">
      <c r="A50" s="271" t="s">
        <v>1110</v>
      </c>
      <c r="B50" s="259" t="s">
        <v>766</v>
      </c>
      <c r="C50" s="259" t="s">
        <v>1111</v>
      </c>
      <c r="D50" s="272">
        <v>44531</v>
      </c>
      <c r="E50" s="276">
        <v>4338400</v>
      </c>
      <c r="F50" s="274" t="s">
        <v>764</v>
      </c>
      <c r="G50" s="302"/>
      <c r="H50" s="276">
        <v>4338400</v>
      </c>
      <c r="I50" s="275" t="s">
        <v>749</v>
      </c>
    </row>
    <row r="51" spans="1:9" x14ac:dyDescent="0.25">
      <c r="A51" s="293" t="s">
        <v>45</v>
      </c>
      <c r="B51" s="259" t="s">
        <v>766</v>
      </c>
      <c r="C51" s="259">
        <v>62567</v>
      </c>
      <c r="D51" s="272">
        <v>43192</v>
      </c>
      <c r="E51" s="276">
        <v>70120</v>
      </c>
      <c r="F51" s="274" t="s">
        <v>764</v>
      </c>
      <c r="G51" s="302"/>
      <c r="H51" s="277">
        <v>70120</v>
      </c>
      <c r="I51" s="275" t="s">
        <v>762</v>
      </c>
    </row>
    <row r="52" spans="1:9" x14ac:dyDescent="0.25">
      <c r="A52" s="293" t="s">
        <v>45</v>
      </c>
      <c r="B52" s="259" t="s">
        <v>766</v>
      </c>
      <c r="C52" s="259">
        <v>62562</v>
      </c>
      <c r="D52" s="272">
        <v>43192</v>
      </c>
      <c r="E52" s="276">
        <v>32000</v>
      </c>
      <c r="F52" s="274" t="s">
        <v>764</v>
      </c>
      <c r="G52" s="302"/>
      <c r="H52" s="277">
        <v>32000</v>
      </c>
      <c r="I52" s="275" t="s">
        <v>762</v>
      </c>
    </row>
    <row r="53" spans="1:9" x14ac:dyDescent="0.25">
      <c r="A53" s="293" t="s">
        <v>45</v>
      </c>
      <c r="B53" s="259" t="s">
        <v>766</v>
      </c>
      <c r="C53" s="259">
        <v>41080</v>
      </c>
      <c r="D53" s="272">
        <v>43282</v>
      </c>
      <c r="E53" s="276">
        <v>41080</v>
      </c>
      <c r="F53" s="274" t="s">
        <v>764</v>
      </c>
      <c r="G53" s="276"/>
      <c r="H53" s="277">
        <v>41080</v>
      </c>
      <c r="I53" s="275" t="s">
        <v>762</v>
      </c>
    </row>
    <row r="54" spans="1:9" x14ac:dyDescent="0.25">
      <c r="A54" s="293" t="s">
        <v>45</v>
      </c>
      <c r="B54" s="259" t="s">
        <v>766</v>
      </c>
      <c r="C54" s="259">
        <v>66627</v>
      </c>
      <c r="D54" s="272">
        <v>43262</v>
      </c>
      <c r="E54" s="276">
        <v>16000</v>
      </c>
      <c r="F54" s="274" t="s">
        <v>764</v>
      </c>
      <c r="G54" s="277">
        <v>16000</v>
      </c>
      <c r="H54" s="277">
        <v>0</v>
      </c>
      <c r="I54" s="275" t="s">
        <v>1221</v>
      </c>
    </row>
    <row r="55" spans="1:9" x14ac:dyDescent="0.25">
      <c r="A55" s="293" t="s">
        <v>45</v>
      </c>
      <c r="B55" s="259" t="s">
        <v>766</v>
      </c>
      <c r="C55" s="259" t="s">
        <v>46</v>
      </c>
      <c r="D55" s="272">
        <v>43749</v>
      </c>
      <c r="E55" s="273">
        <v>72836.67</v>
      </c>
      <c r="F55" s="274" t="s">
        <v>764</v>
      </c>
      <c r="G55" s="276"/>
      <c r="H55" s="277">
        <v>72836.67</v>
      </c>
      <c r="I55" s="275" t="s">
        <v>762</v>
      </c>
    </row>
    <row r="56" spans="1:9" x14ac:dyDescent="0.25">
      <c r="A56" s="293" t="s">
        <v>45</v>
      </c>
      <c r="B56" s="259" t="s">
        <v>766</v>
      </c>
      <c r="C56" s="303" t="s">
        <v>47</v>
      </c>
      <c r="D56" s="272">
        <v>43998</v>
      </c>
      <c r="E56" s="301">
        <v>673443.33</v>
      </c>
      <c r="F56" s="274" t="s">
        <v>764</v>
      </c>
      <c r="G56" s="301">
        <v>673443.33</v>
      </c>
      <c r="H56" s="277">
        <v>0</v>
      </c>
      <c r="I56" s="275" t="s">
        <v>1221</v>
      </c>
    </row>
    <row r="57" spans="1:9" x14ac:dyDescent="0.25">
      <c r="A57" s="293" t="s">
        <v>45</v>
      </c>
      <c r="B57" s="259" t="s">
        <v>766</v>
      </c>
      <c r="C57" s="303" t="s">
        <v>49</v>
      </c>
      <c r="D57" s="272">
        <v>44105</v>
      </c>
      <c r="E57" s="301">
        <v>1376928.54</v>
      </c>
      <c r="F57" s="274" t="s">
        <v>764</v>
      </c>
      <c r="G57" s="277">
        <v>1376928.54</v>
      </c>
      <c r="H57" s="277">
        <v>0</v>
      </c>
      <c r="I57" s="275" t="s">
        <v>1221</v>
      </c>
    </row>
    <row r="58" spans="1:9" x14ac:dyDescent="0.25">
      <c r="A58" s="293" t="s">
        <v>45</v>
      </c>
      <c r="B58" s="259" t="s">
        <v>766</v>
      </c>
      <c r="C58" s="303" t="s">
        <v>50</v>
      </c>
      <c r="D58" s="272">
        <v>44105</v>
      </c>
      <c r="E58" s="301">
        <v>51367.14</v>
      </c>
      <c r="F58" s="274" t="s">
        <v>764</v>
      </c>
      <c r="G58" s="302"/>
      <c r="H58" s="277">
        <v>51367.14</v>
      </c>
      <c r="I58" s="275" t="s">
        <v>762</v>
      </c>
    </row>
    <row r="59" spans="1:9" x14ac:dyDescent="0.25">
      <c r="A59" s="293" t="s">
        <v>45</v>
      </c>
      <c r="B59" s="259" t="s">
        <v>766</v>
      </c>
      <c r="C59" s="303" t="s">
        <v>51</v>
      </c>
      <c r="D59" s="272">
        <v>44348</v>
      </c>
      <c r="E59" s="301">
        <v>41080</v>
      </c>
      <c r="F59" s="274" t="s">
        <v>764</v>
      </c>
      <c r="G59" s="273"/>
      <c r="H59" s="277">
        <v>41080</v>
      </c>
      <c r="I59" s="275" t="s">
        <v>749</v>
      </c>
    </row>
    <row r="60" spans="1:9" x14ac:dyDescent="0.25">
      <c r="A60" s="293" t="s">
        <v>45</v>
      </c>
      <c r="B60" s="259" t="s">
        <v>766</v>
      </c>
      <c r="C60" s="303" t="s">
        <v>52</v>
      </c>
      <c r="D60" s="272">
        <v>44348</v>
      </c>
      <c r="E60" s="301">
        <v>19496</v>
      </c>
      <c r="F60" s="274" t="s">
        <v>764</v>
      </c>
      <c r="G60" s="277">
        <v>19496</v>
      </c>
      <c r="H60" s="277">
        <v>0</v>
      </c>
      <c r="I60" s="275" t="s">
        <v>1221</v>
      </c>
    </row>
    <row r="61" spans="1:9" x14ac:dyDescent="0.25">
      <c r="A61" s="293" t="s">
        <v>45</v>
      </c>
      <c r="B61" s="259" t="s">
        <v>766</v>
      </c>
      <c r="C61" s="303" t="s">
        <v>838</v>
      </c>
      <c r="D61" s="272">
        <v>44440</v>
      </c>
      <c r="E61" s="301">
        <v>278600</v>
      </c>
      <c r="F61" s="274" t="s">
        <v>764</v>
      </c>
      <c r="G61" s="277">
        <v>278600</v>
      </c>
      <c r="H61" s="277">
        <v>0</v>
      </c>
      <c r="I61" s="275" t="s">
        <v>1221</v>
      </c>
    </row>
    <row r="62" spans="1:9" x14ac:dyDescent="0.25">
      <c r="A62" s="293" t="s">
        <v>45</v>
      </c>
      <c r="B62" s="259" t="s">
        <v>766</v>
      </c>
      <c r="C62" s="303" t="s">
        <v>839</v>
      </c>
      <c r="D62" s="272">
        <v>44440</v>
      </c>
      <c r="E62" s="301">
        <v>28247.14</v>
      </c>
      <c r="F62" s="274" t="s">
        <v>764</v>
      </c>
      <c r="G62" s="277">
        <v>28247.14</v>
      </c>
      <c r="H62" s="277">
        <v>0</v>
      </c>
      <c r="I62" s="275" t="s">
        <v>1221</v>
      </c>
    </row>
    <row r="63" spans="1:9" x14ac:dyDescent="0.25">
      <c r="A63" s="293" t="s">
        <v>45</v>
      </c>
      <c r="B63" s="259" t="s">
        <v>766</v>
      </c>
      <c r="C63" s="303" t="s">
        <v>840</v>
      </c>
      <c r="D63" s="272">
        <v>44440</v>
      </c>
      <c r="E63" s="301">
        <v>42815.26</v>
      </c>
      <c r="F63" s="274" t="s">
        <v>764</v>
      </c>
      <c r="G63" s="277">
        <v>42815.26</v>
      </c>
      <c r="H63" s="277">
        <v>0</v>
      </c>
      <c r="I63" s="275" t="s">
        <v>1221</v>
      </c>
    </row>
    <row r="64" spans="1:9" x14ac:dyDescent="0.25">
      <c r="A64" s="293" t="s">
        <v>45</v>
      </c>
      <c r="B64" s="259" t="s">
        <v>766</v>
      </c>
      <c r="C64" s="303" t="s">
        <v>841</v>
      </c>
      <c r="D64" s="272">
        <v>44440</v>
      </c>
      <c r="E64" s="301">
        <v>765229.98</v>
      </c>
      <c r="F64" s="274" t="s">
        <v>764</v>
      </c>
      <c r="G64" s="277">
        <v>765229.98</v>
      </c>
      <c r="H64" s="277">
        <v>0</v>
      </c>
      <c r="I64" s="275" t="s">
        <v>1221</v>
      </c>
    </row>
    <row r="65" spans="1:9" x14ac:dyDescent="0.25">
      <c r="A65" s="293" t="s">
        <v>45</v>
      </c>
      <c r="B65" s="259" t="s">
        <v>766</v>
      </c>
      <c r="C65" s="303" t="s">
        <v>842</v>
      </c>
      <c r="D65" s="272">
        <v>44440</v>
      </c>
      <c r="E65" s="301">
        <v>502512.86</v>
      </c>
      <c r="F65" s="274" t="s">
        <v>764</v>
      </c>
      <c r="G65" s="301"/>
      <c r="H65" s="277">
        <v>502512.86</v>
      </c>
      <c r="I65" s="275" t="s">
        <v>749</v>
      </c>
    </row>
    <row r="66" spans="1:9" s="180" customFormat="1" x14ac:dyDescent="0.25">
      <c r="A66" s="293" t="s">
        <v>45</v>
      </c>
      <c r="B66" s="259" t="s">
        <v>766</v>
      </c>
      <c r="C66" s="303" t="s">
        <v>1108</v>
      </c>
      <c r="D66" s="272">
        <v>44561</v>
      </c>
      <c r="E66" s="301">
        <v>246240</v>
      </c>
      <c r="F66" s="274" t="s">
        <v>764</v>
      </c>
      <c r="G66" s="301"/>
      <c r="H66" s="301">
        <v>246240</v>
      </c>
      <c r="I66" s="275" t="s">
        <v>749</v>
      </c>
    </row>
    <row r="67" spans="1:9" s="180" customFormat="1" x14ac:dyDescent="0.25">
      <c r="A67" s="293" t="s">
        <v>45</v>
      </c>
      <c r="B67" s="259" t="s">
        <v>766</v>
      </c>
      <c r="C67" s="303" t="s">
        <v>24</v>
      </c>
      <c r="D67" s="272">
        <v>44561</v>
      </c>
      <c r="E67" s="301">
        <v>874372.84</v>
      </c>
      <c r="F67" s="274" t="s">
        <v>764</v>
      </c>
      <c r="G67" s="301"/>
      <c r="H67" s="301">
        <v>874372.84</v>
      </c>
      <c r="I67" s="275" t="s">
        <v>749</v>
      </c>
    </row>
    <row r="68" spans="1:9" x14ac:dyDescent="0.25">
      <c r="A68" s="293" t="s">
        <v>55</v>
      </c>
      <c r="B68" s="259" t="s">
        <v>766</v>
      </c>
      <c r="C68" s="259" t="s">
        <v>56</v>
      </c>
      <c r="D68" s="272">
        <v>43850</v>
      </c>
      <c r="E68" s="276">
        <v>1975134.44</v>
      </c>
      <c r="F68" s="274" t="s">
        <v>764</v>
      </c>
      <c r="G68" s="273"/>
      <c r="H68" s="277">
        <v>1975134.44</v>
      </c>
      <c r="I68" s="275" t="s">
        <v>762</v>
      </c>
    </row>
    <row r="69" spans="1:9" x14ac:dyDescent="0.25">
      <c r="A69" s="293" t="s">
        <v>1083</v>
      </c>
      <c r="B69" s="259" t="s">
        <v>766</v>
      </c>
      <c r="C69" s="259" t="s">
        <v>57</v>
      </c>
      <c r="D69" s="272">
        <v>43850</v>
      </c>
      <c r="E69" s="276">
        <v>287227.14</v>
      </c>
      <c r="F69" s="274" t="s">
        <v>764</v>
      </c>
      <c r="G69" s="301"/>
      <c r="H69" s="276">
        <v>287227.14</v>
      </c>
      <c r="I69" s="275" t="s">
        <v>762</v>
      </c>
    </row>
    <row r="70" spans="1:9" x14ac:dyDescent="0.25">
      <c r="A70" s="293" t="s">
        <v>1084</v>
      </c>
      <c r="B70" s="259" t="s">
        <v>766</v>
      </c>
      <c r="C70" s="259" t="s">
        <v>59</v>
      </c>
      <c r="D70" s="272">
        <v>43617</v>
      </c>
      <c r="E70" s="276">
        <v>48035.25</v>
      </c>
      <c r="F70" s="274" t="s">
        <v>764</v>
      </c>
      <c r="G70" s="301"/>
      <c r="H70" s="276">
        <v>48035.25</v>
      </c>
      <c r="I70" s="275" t="s">
        <v>762</v>
      </c>
    </row>
    <row r="71" spans="1:9" s="180" customFormat="1" x14ac:dyDescent="0.25">
      <c r="A71" s="293" t="s">
        <v>55</v>
      </c>
      <c r="B71" s="259" t="s">
        <v>766</v>
      </c>
      <c r="C71" s="259" t="s">
        <v>1113</v>
      </c>
      <c r="D71" s="272">
        <v>43903</v>
      </c>
      <c r="E71" s="276">
        <v>652219.03</v>
      </c>
      <c r="F71" s="274" t="s">
        <v>764</v>
      </c>
      <c r="G71" s="301"/>
      <c r="H71" s="276">
        <v>652219.03</v>
      </c>
      <c r="I71" s="275" t="s">
        <v>762</v>
      </c>
    </row>
    <row r="72" spans="1:9" s="180" customFormat="1" x14ac:dyDescent="0.25">
      <c r="A72" s="293" t="s">
        <v>55</v>
      </c>
      <c r="B72" s="259" t="s">
        <v>766</v>
      </c>
      <c r="C72" s="259" t="s">
        <v>1112</v>
      </c>
      <c r="D72" s="272">
        <v>43983</v>
      </c>
      <c r="E72" s="276">
        <v>106742</v>
      </c>
      <c r="F72" s="274" t="s">
        <v>764</v>
      </c>
      <c r="G72" s="301"/>
      <c r="H72" s="276">
        <v>106742</v>
      </c>
      <c r="I72" s="275" t="s">
        <v>762</v>
      </c>
    </row>
    <row r="73" spans="1:9" x14ac:dyDescent="0.25">
      <c r="A73" s="293" t="s">
        <v>55</v>
      </c>
      <c r="B73" s="259" t="s">
        <v>766</v>
      </c>
      <c r="C73" s="303" t="s">
        <v>62</v>
      </c>
      <c r="D73" s="305">
        <v>44026</v>
      </c>
      <c r="E73" s="301">
        <v>107302</v>
      </c>
      <c r="F73" s="274" t="s">
        <v>764</v>
      </c>
      <c r="G73" s="276"/>
      <c r="H73" s="277">
        <v>107302</v>
      </c>
      <c r="I73" s="275" t="s">
        <v>762</v>
      </c>
    </row>
    <row r="74" spans="1:9" x14ac:dyDescent="0.25">
      <c r="A74" s="293" t="s">
        <v>55</v>
      </c>
      <c r="B74" s="259" t="s">
        <v>766</v>
      </c>
      <c r="C74" s="303" t="s">
        <v>67</v>
      </c>
      <c r="D74" s="305">
        <v>44228</v>
      </c>
      <c r="E74" s="301">
        <v>102087</v>
      </c>
      <c r="F74" s="274" t="s">
        <v>764</v>
      </c>
      <c r="G74" s="276"/>
      <c r="H74" s="277">
        <v>102087</v>
      </c>
      <c r="I74" s="275" t="s">
        <v>749</v>
      </c>
    </row>
    <row r="75" spans="1:9" x14ac:dyDescent="0.25">
      <c r="A75" s="293" t="s">
        <v>55</v>
      </c>
      <c r="B75" s="259" t="s">
        <v>766</v>
      </c>
      <c r="C75" s="303" t="s">
        <v>779</v>
      </c>
      <c r="D75" s="305">
        <v>44384</v>
      </c>
      <c r="E75" s="301">
        <v>97775.83</v>
      </c>
      <c r="F75" s="274" t="s">
        <v>764</v>
      </c>
      <c r="G75" s="276"/>
      <c r="H75" s="277">
        <v>97775.83</v>
      </c>
      <c r="I75" s="275" t="s">
        <v>749</v>
      </c>
    </row>
    <row r="76" spans="1:9" x14ac:dyDescent="0.25">
      <c r="A76" s="293" t="s">
        <v>55</v>
      </c>
      <c r="B76" s="259" t="s">
        <v>766</v>
      </c>
      <c r="C76" s="303" t="s">
        <v>780</v>
      </c>
      <c r="D76" s="305">
        <v>44399</v>
      </c>
      <c r="E76" s="301">
        <v>44426.64</v>
      </c>
      <c r="F76" s="274" t="s">
        <v>764</v>
      </c>
      <c r="G76" s="276"/>
      <c r="H76" s="277">
        <v>44426.64</v>
      </c>
      <c r="I76" s="275" t="s">
        <v>749</v>
      </c>
    </row>
    <row r="77" spans="1:9" x14ac:dyDescent="0.25">
      <c r="A77" s="293" t="s">
        <v>55</v>
      </c>
      <c r="B77" s="259" t="s">
        <v>766</v>
      </c>
      <c r="C77" s="303" t="s">
        <v>781</v>
      </c>
      <c r="D77" s="305">
        <v>44399</v>
      </c>
      <c r="E77" s="301">
        <v>162320.21</v>
      </c>
      <c r="F77" s="274" t="s">
        <v>764</v>
      </c>
      <c r="G77" s="276"/>
      <c r="H77" s="277">
        <v>162320.21</v>
      </c>
      <c r="I77" s="275" t="s">
        <v>749</v>
      </c>
    </row>
    <row r="78" spans="1:9" s="180" customFormat="1" x14ac:dyDescent="0.25">
      <c r="A78" s="293" t="s">
        <v>55</v>
      </c>
      <c r="B78" s="259" t="s">
        <v>766</v>
      </c>
      <c r="C78" s="306" t="s">
        <v>982</v>
      </c>
      <c r="D78" s="307">
        <v>44501</v>
      </c>
      <c r="E78" s="308">
        <v>315818.39</v>
      </c>
      <c r="F78" s="274" t="s">
        <v>764</v>
      </c>
      <c r="G78" s="276"/>
      <c r="H78" s="308">
        <v>315818.39</v>
      </c>
      <c r="I78" s="275" t="s">
        <v>749</v>
      </c>
    </row>
    <row r="79" spans="1:9" s="180" customFormat="1" x14ac:dyDescent="0.25">
      <c r="A79" s="293" t="s">
        <v>55</v>
      </c>
      <c r="B79" s="259" t="s">
        <v>766</v>
      </c>
      <c r="C79" s="306" t="s">
        <v>983</v>
      </c>
      <c r="D79" s="307">
        <v>44501</v>
      </c>
      <c r="E79" s="308">
        <v>115122.49</v>
      </c>
      <c r="F79" s="274" t="s">
        <v>764</v>
      </c>
      <c r="G79" s="276"/>
      <c r="H79" s="308">
        <v>115122.49</v>
      </c>
      <c r="I79" s="275" t="s">
        <v>749</v>
      </c>
    </row>
    <row r="80" spans="1:9" s="180" customFormat="1" x14ac:dyDescent="0.25">
      <c r="A80" s="293" t="s">
        <v>55</v>
      </c>
      <c r="B80" s="259" t="s">
        <v>766</v>
      </c>
      <c r="C80" s="306" t="s">
        <v>984</v>
      </c>
      <c r="D80" s="307">
        <v>44501</v>
      </c>
      <c r="E80" s="308">
        <v>47394.64</v>
      </c>
      <c r="F80" s="274" t="s">
        <v>764</v>
      </c>
      <c r="G80" s="276"/>
      <c r="H80" s="308">
        <v>47394.64</v>
      </c>
      <c r="I80" s="275" t="s">
        <v>749</v>
      </c>
    </row>
    <row r="81" spans="1:9" s="180" customFormat="1" x14ac:dyDescent="0.25">
      <c r="A81" s="293" t="s">
        <v>55</v>
      </c>
      <c r="B81" s="259" t="s">
        <v>766</v>
      </c>
      <c r="C81" s="306" t="s">
        <v>985</v>
      </c>
      <c r="D81" s="307">
        <v>44501</v>
      </c>
      <c r="E81" s="308">
        <v>1809457.03</v>
      </c>
      <c r="F81" s="274" t="s">
        <v>764</v>
      </c>
      <c r="G81" s="276"/>
      <c r="H81" s="308">
        <v>1809457.03</v>
      </c>
      <c r="I81" s="275" t="s">
        <v>749</v>
      </c>
    </row>
    <row r="82" spans="1:9" s="180" customFormat="1" x14ac:dyDescent="0.25">
      <c r="A82" s="293" t="s">
        <v>55</v>
      </c>
      <c r="B82" s="259" t="s">
        <v>766</v>
      </c>
      <c r="C82" s="306" t="s">
        <v>1086</v>
      </c>
      <c r="D82" s="307">
        <v>44501</v>
      </c>
      <c r="E82" s="308">
        <v>200278.84</v>
      </c>
      <c r="F82" s="274" t="s">
        <v>764</v>
      </c>
      <c r="G82" s="276"/>
      <c r="H82" s="308">
        <v>200278.84</v>
      </c>
      <c r="I82" s="275" t="s">
        <v>749</v>
      </c>
    </row>
    <row r="83" spans="1:9" s="180" customFormat="1" x14ac:dyDescent="0.25">
      <c r="A83" s="293" t="s">
        <v>55</v>
      </c>
      <c r="B83" s="259" t="s">
        <v>766</v>
      </c>
      <c r="C83" s="306" t="s">
        <v>986</v>
      </c>
      <c r="D83" s="307">
        <v>44501</v>
      </c>
      <c r="E83" s="308">
        <v>2748008.38</v>
      </c>
      <c r="F83" s="274" t="s">
        <v>764</v>
      </c>
      <c r="G83" s="276"/>
      <c r="H83" s="308">
        <v>2748008.38</v>
      </c>
      <c r="I83" s="275" t="s">
        <v>749</v>
      </c>
    </row>
    <row r="84" spans="1:9" s="180" customFormat="1" x14ac:dyDescent="0.25">
      <c r="A84" s="293" t="s">
        <v>55</v>
      </c>
      <c r="B84" s="259" t="s">
        <v>766</v>
      </c>
      <c r="C84" s="306" t="s">
        <v>987</v>
      </c>
      <c r="D84" s="307">
        <v>44501</v>
      </c>
      <c r="E84" s="308">
        <v>2035735.88</v>
      </c>
      <c r="F84" s="274" t="s">
        <v>764</v>
      </c>
      <c r="G84" s="276"/>
      <c r="H84" s="308">
        <v>2035735.88</v>
      </c>
      <c r="I84" s="275" t="s">
        <v>749</v>
      </c>
    </row>
    <row r="85" spans="1:9" s="180" customFormat="1" x14ac:dyDescent="0.25">
      <c r="A85" s="293" t="s">
        <v>55</v>
      </c>
      <c r="B85" s="259" t="s">
        <v>766</v>
      </c>
      <c r="C85" s="306" t="s">
        <v>988</v>
      </c>
      <c r="D85" s="307">
        <v>44501</v>
      </c>
      <c r="E85" s="308">
        <v>140833.32</v>
      </c>
      <c r="F85" s="274" t="s">
        <v>764</v>
      </c>
      <c r="G85" s="276"/>
      <c r="H85" s="308">
        <v>140833.32</v>
      </c>
      <c r="I85" s="275" t="s">
        <v>749</v>
      </c>
    </row>
    <row r="86" spans="1:9" s="180" customFormat="1" x14ac:dyDescent="0.25">
      <c r="A86" s="293" t="s">
        <v>55</v>
      </c>
      <c r="B86" s="259" t="s">
        <v>766</v>
      </c>
      <c r="C86" s="306" t="s">
        <v>989</v>
      </c>
      <c r="D86" s="307">
        <v>44501</v>
      </c>
      <c r="E86" s="308">
        <v>21100</v>
      </c>
      <c r="F86" s="274" t="s">
        <v>764</v>
      </c>
      <c r="G86" s="276"/>
      <c r="H86" s="308">
        <v>21100</v>
      </c>
      <c r="I86" s="275" t="s">
        <v>749</v>
      </c>
    </row>
    <row r="87" spans="1:9" s="180" customFormat="1" x14ac:dyDescent="0.25">
      <c r="A87" s="293" t="s">
        <v>55</v>
      </c>
      <c r="B87" s="259" t="s">
        <v>766</v>
      </c>
      <c r="C87" s="306" t="s">
        <v>990</v>
      </c>
      <c r="D87" s="307">
        <v>44501</v>
      </c>
      <c r="E87" s="308">
        <v>29908.93</v>
      </c>
      <c r="F87" s="274" t="s">
        <v>764</v>
      </c>
      <c r="G87" s="276"/>
      <c r="H87" s="308">
        <v>29908.93</v>
      </c>
      <c r="I87" s="275" t="s">
        <v>749</v>
      </c>
    </row>
    <row r="88" spans="1:9" s="180" customFormat="1" x14ac:dyDescent="0.25">
      <c r="A88" s="293" t="s">
        <v>55</v>
      </c>
      <c r="B88" s="259" t="s">
        <v>766</v>
      </c>
      <c r="C88" s="306" t="s">
        <v>991</v>
      </c>
      <c r="D88" s="307">
        <v>44501</v>
      </c>
      <c r="E88" s="308">
        <v>27752</v>
      </c>
      <c r="F88" s="274" t="s">
        <v>764</v>
      </c>
      <c r="G88" s="276"/>
      <c r="H88" s="308">
        <v>27752</v>
      </c>
      <c r="I88" s="275" t="s">
        <v>749</v>
      </c>
    </row>
    <row r="89" spans="1:9" s="180" customFormat="1" x14ac:dyDescent="0.25">
      <c r="A89" s="293" t="s">
        <v>55</v>
      </c>
      <c r="B89" s="259" t="s">
        <v>766</v>
      </c>
      <c r="C89" s="306" t="s">
        <v>992</v>
      </c>
      <c r="D89" s="307">
        <v>44501</v>
      </c>
      <c r="E89" s="308">
        <v>95193.82</v>
      </c>
      <c r="F89" s="274" t="s">
        <v>764</v>
      </c>
      <c r="G89" s="276"/>
      <c r="H89" s="308">
        <v>95193.82</v>
      </c>
      <c r="I89" s="275" t="s">
        <v>749</v>
      </c>
    </row>
    <row r="90" spans="1:9" s="180" customFormat="1" x14ac:dyDescent="0.25">
      <c r="A90" s="293" t="s">
        <v>55</v>
      </c>
      <c r="B90" s="259" t="s">
        <v>766</v>
      </c>
      <c r="C90" s="306" t="s">
        <v>993</v>
      </c>
      <c r="D90" s="307">
        <v>44501</v>
      </c>
      <c r="E90" s="308">
        <v>28192.5</v>
      </c>
      <c r="F90" s="274" t="s">
        <v>764</v>
      </c>
      <c r="G90" s="276"/>
      <c r="H90" s="308">
        <v>28192.5</v>
      </c>
      <c r="I90" s="275" t="s">
        <v>749</v>
      </c>
    </row>
    <row r="91" spans="1:9" s="180" customFormat="1" x14ac:dyDescent="0.25">
      <c r="A91" s="293" t="s">
        <v>55</v>
      </c>
      <c r="B91" s="259" t="s">
        <v>766</v>
      </c>
      <c r="C91" s="306" t="s">
        <v>994</v>
      </c>
      <c r="D91" s="307">
        <v>44501</v>
      </c>
      <c r="E91" s="308">
        <v>23762.5</v>
      </c>
      <c r="F91" s="274" t="s">
        <v>764</v>
      </c>
      <c r="G91" s="276"/>
      <c r="H91" s="308">
        <v>23762.5</v>
      </c>
      <c r="I91" s="275" t="s">
        <v>749</v>
      </c>
    </row>
    <row r="92" spans="1:9" s="180" customFormat="1" x14ac:dyDescent="0.25">
      <c r="A92" s="293" t="s">
        <v>55</v>
      </c>
      <c r="B92" s="259" t="s">
        <v>766</v>
      </c>
      <c r="C92" s="306" t="s">
        <v>995</v>
      </c>
      <c r="D92" s="307">
        <v>44501</v>
      </c>
      <c r="E92" s="308">
        <v>1389294.99</v>
      </c>
      <c r="F92" s="274" t="s">
        <v>764</v>
      </c>
      <c r="G92" s="276"/>
      <c r="H92" s="308">
        <v>1389294.99</v>
      </c>
      <c r="I92" s="275" t="s">
        <v>749</v>
      </c>
    </row>
    <row r="93" spans="1:9" s="180" customFormat="1" x14ac:dyDescent="0.25">
      <c r="A93" s="293" t="s">
        <v>55</v>
      </c>
      <c r="B93" s="259" t="s">
        <v>766</v>
      </c>
      <c r="C93" s="306" t="s">
        <v>996</v>
      </c>
      <c r="D93" s="307">
        <v>44512</v>
      </c>
      <c r="E93" s="308">
        <v>493857.39</v>
      </c>
      <c r="F93" s="274" t="s">
        <v>764</v>
      </c>
      <c r="G93" s="276"/>
      <c r="H93" s="308">
        <v>493857.39</v>
      </c>
      <c r="I93" s="275" t="s">
        <v>749</v>
      </c>
    </row>
    <row r="94" spans="1:9" s="180" customFormat="1" x14ac:dyDescent="0.25">
      <c r="A94" s="293" t="s">
        <v>55</v>
      </c>
      <c r="B94" s="259" t="s">
        <v>766</v>
      </c>
      <c r="C94" s="306" t="s">
        <v>997</v>
      </c>
      <c r="D94" s="307">
        <v>44524</v>
      </c>
      <c r="E94" s="308">
        <v>29908.93</v>
      </c>
      <c r="F94" s="274" t="s">
        <v>764</v>
      </c>
      <c r="G94" s="276"/>
      <c r="H94" s="308">
        <v>29908.93</v>
      </c>
      <c r="I94" s="275" t="s">
        <v>749</v>
      </c>
    </row>
    <row r="95" spans="1:9" s="180" customFormat="1" x14ac:dyDescent="0.25">
      <c r="A95" s="293" t="s">
        <v>55</v>
      </c>
      <c r="B95" s="259" t="s">
        <v>766</v>
      </c>
      <c r="C95" s="306" t="s">
        <v>998</v>
      </c>
      <c r="D95" s="307">
        <v>44524</v>
      </c>
      <c r="E95" s="308">
        <v>1825669.68</v>
      </c>
      <c r="F95" s="274" t="s">
        <v>764</v>
      </c>
      <c r="G95" s="276"/>
      <c r="H95" s="308">
        <v>1825669.68</v>
      </c>
      <c r="I95" s="275" t="s">
        <v>749</v>
      </c>
    </row>
    <row r="96" spans="1:9" s="180" customFormat="1" x14ac:dyDescent="0.25">
      <c r="A96" s="293" t="s">
        <v>55</v>
      </c>
      <c r="B96" s="259" t="s">
        <v>766</v>
      </c>
      <c r="C96" s="306" t="s">
        <v>999</v>
      </c>
      <c r="D96" s="307">
        <v>44524</v>
      </c>
      <c r="E96" s="308">
        <v>49187.14</v>
      </c>
      <c r="F96" s="274" t="s">
        <v>764</v>
      </c>
      <c r="G96" s="276"/>
      <c r="H96" s="308">
        <v>49187.14</v>
      </c>
      <c r="I96" s="275" t="s">
        <v>749</v>
      </c>
    </row>
    <row r="97" spans="1:9" s="180" customFormat="1" x14ac:dyDescent="0.25">
      <c r="A97" s="293" t="s">
        <v>55</v>
      </c>
      <c r="B97" s="259" t="s">
        <v>766</v>
      </c>
      <c r="C97" s="306" t="s">
        <v>1000</v>
      </c>
      <c r="D97" s="307">
        <v>44524</v>
      </c>
      <c r="E97" s="308">
        <v>113100</v>
      </c>
      <c r="F97" s="274" t="s">
        <v>764</v>
      </c>
      <c r="G97" s="276"/>
      <c r="H97" s="308">
        <v>113100</v>
      </c>
      <c r="I97" s="275" t="s">
        <v>749</v>
      </c>
    </row>
    <row r="98" spans="1:9" s="180" customFormat="1" x14ac:dyDescent="0.25">
      <c r="A98" s="293" t="s">
        <v>55</v>
      </c>
      <c r="B98" s="259" t="s">
        <v>766</v>
      </c>
      <c r="C98" s="306" t="s">
        <v>1001</v>
      </c>
      <c r="D98" s="307">
        <v>44524</v>
      </c>
      <c r="E98" s="308">
        <v>1514528.96</v>
      </c>
      <c r="F98" s="274" t="s">
        <v>764</v>
      </c>
      <c r="G98" s="276"/>
      <c r="H98" s="308">
        <v>1514528.96</v>
      </c>
      <c r="I98" s="275" t="s">
        <v>749</v>
      </c>
    </row>
    <row r="99" spans="1:9" s="180" customFormat="1" x14ac:dyDescent="0.25">
      <c r="A99" s="293" t="s">
        <v>55</v>
      </c>
      <c r="B99" s="259" t="s">
        <v>766</v>
      </c>
      <c r="C99" s="306" t="s">
        <v>114</v>
      </c>
      <c r="D99" s="307">
        <v>44524</v>
      </c>
      <c r="E99" s="308">
        <v>128275.14</v>
      </c>
      <c r="F99" s="274" t="s">
        <v>764</v>
      </c>
      <c r="G99" s="276"/>
      <c r="H99" s="308">
        <v>128275.14</v>
      </c>
      <c r="I99" s="275" t="s">
        <v>749</v>
      </c>
    </row>
    <row r="100" spans="1:9" s="180" customFormat="1" x14ac:dyDescent="0.25">
      <c r="A100" s="293" t="s">
        <v>55</v>
      </c>
      <c r="B100" s="259" t="s">
        <v>766</v>
      </c>
      <c r="C100" s="306" t="s">
        <v>1002</v>
      </c>
      <c r="D100" s="307">
        <v>44524</v>
      </c>
      <c r="E100" s="308">
        <v>3957436.31</v>
      </c>
      <c r="F100" s="274" t="s">
        <v>764</v>
      </c>
      <c r="G100" s="276"/>
      <c r="H100" s="308">
        <v>3957436.31</v>
      </c>
      <c r="I100" s="275" t="s">
        <v>749</v>
      </c>
    </row>
    <row r="101" spans="1:9" s="180" customFormat="1" x14ac:dyDescent="0.25">
      <c r="A101" s="293" t="s">
        <v>55</v>
      </c>
      <c r="B101" s="259" t="s">
        <v>766</v>
      </c>
      <c r="C101" s="306" t="s">
        <v>1003</v>
      </c>
      <c r="D101" s="307">
        <v>44524</v>
      </c>
      <c r="E101" s="308">
        <v>1373098.99</v>
      </c>
      <c r="F101" s="274" t="s">
        <v>764</v>
      </c>
      <c r="G101" s="276"/>
      <c r="H101" s="308">
        <v>1373098.99</v>
      </c>
      <c r="I101" s="275" t="s">
        <v>749</v>
      </c>
    </row>
    <row r="102" spans="1:9" s="180" customFormat="1" x14ac:dyDescent="0.25">
      <c r="A102" s="293" t="s">
        <v>55</v>
      </c>
      <c r="B102" s="259" t="s">
        <v>766</v>
      </c>
      <c r="C102" s="306" t="s">
        <v>1004</v>
      </c>
      <c r="D102" s="307">
        <v>44524</v>
      </c>
      <c r="E102" s="308">
        <v>2695315.95</v>
      </c>
      <c r="F102" s="274" t="s">
        <v>764</v>
      </c>
      <c r="G102" s="276"/>
      <c r="H102" s="308">
        <v>2695315.95</v>
      </c>
      <c r="I102" s="275" t="s">
        <v>749</v>
      </c>
    </row>
    <row r="103" spans="1:9" s="180" customFormat="1" x14ac:dyDescent="0.25">
      <c r="A103" s="293" t="s">
        <v>55</v>
      </c>
      <c r="B103" s="259" t="s">
        <v>766</v>
      </c>
      <c r="C103" s="306" t="s">
        <v>1005</v>
      </c>
      <c r="D103" s="307">
        <v>44524</v>
      </c>
      <c r="E103" s="308">
        <v>99196.96</v>
      </c>
      <c r="F103" s="274" t="s">
        <v>764</v>
      </c>
      <c r="G103" s="276"/>
      <c r="H103" s="308">
        <v>99196.96</v>
      </c>
      <c r="I103" s="275" t="s">
        <v>749</v>
      </c>
    </row>
    <row r="104" spans="1:9" s="180" customFormat="1" x14ac:dyDescent="0.25">
      <c r="A104" s="293" t="s">
        <v>55</v>
      </c>
      <c r="B104" s="259" t="s">
        <v>766</v>
      </c>
      <c r="C104" s="306" t="s">
        <v>1006</v>
      </c>
      <c r="D104" s="307">
        <v>44524</v>
      </c>
      <c r="E104" s="308">
        <v>23768</v>
      </c>
      <c r="F104" s="274" t="s">
        <v>764</v>
      </c>
      <c r="G104" s="276"/>
      <c r="H104" s="308">
        <v>23768</v>
      </c>
      <c r="I104" s="275" t="s">
        <v>749</v>
      </c>
    </row>
    <row r="105" spans="1:9" s="180" customFormat="1" x14ac:dyDescent="0.25">
      <c r="A105" s="293" t="s">
        <v>55</v>
      </c>
      <c r="B105" s="259" t="s">
        <v>766</v>
      </c>
      <c r="C105" s="306" t="s">
        <v>1007</v>
      </c>
      <c r="D105" s="307">
        <v>44524</v>
      </c>
      <c r="E105" s="308">
        <v>136878.13</v>
      </c>
      <c r="F105" s="274" t="s">
        <v>764</v>
      </c>
      <c r="G105" s="276"/>
      <c r="H105" s="308">
        <v>136878.13</v>
      </c>
      <c r="I105" s="275" t="s">
        <v>749</v>
      </c>
    </row>
    <row r="106" spans="1:9" s="180" customFormat="1" x14ac:dyDescent="0.25">
      <c r="A106" s="293" t="s">
        <v>55</v>
      </c>
      <c r="B106" s="259" t="s">
        <v>766</v>
      </c>
      <c r="C106" s="306" t="s">
        <v>1008</v>
      </c>
      <c r="D106" s="307">
        <v>44524</v>
      </c>
      <c r="E106" s="308">
        <v>140833.32</v>
      </c>
      <c r="F106" s="274" t="s">
        <v>764</v>
      </c>
      <c r="G106" s="276"/>
      <c r="H106" s="308">
        <v>140833.32</v>
      </c>
      <c r="I106" s="275" t="s">
        <v>749</v>
      </c>
    </row>
    <row r="107" spans="1:9" s="180" customFormat="1" x14ac:dyDescent="0.25">
      <c r="A107" s="293" t="s">
        <v>55</v>
      </c>
      <c r="B107" s="259" t="s">
        <v>766</v>
      </c>
      <c r="C107" s="306" t="s">
        <v>1009</v>
      </c>
      <c r="D107" s="307">
        <v>44524</v>
      </c>
      <c r="E107" s="308">
        <v>173074.7</v>
      </c>
      <c r="F107" s="274" t="s">
        <v>764</v>
      </c>
      <c r="G107" s="276"/>
      <c r="H107" s="308">
        <v>173074.7</v>
      </c>
      <c r="I107" s="275" t="s">
        <v>749</v>
      </c>
    </row>
    <row r="108" spans="1:9" s="180" customFormat="1" x14ac:dyDescent="0.25">
      <c r="A108" s="293" t="s">
        <v>55</v>
      </c>
      <c r="B108" s="259" t="s">
        <v>766</v>
      </c>
      <c r="C108" s="306" t="s">
        <v>1010</v>
      </c>
      <c r="D108" s="307">
        <v>44524</v>
      </c>
      <c r="E108" s="308">
        <v>175605.34</v>
      </c>
      <c r="F108" s="274" t="s">
        <v>764</v>
      </c>
      <c r="G108" s="276"/>
      <c r="H108" s="308">
        <v>175605.34</v>
      </c>
      <c r="I108" s="275" t="s">
        <v>749</v>
      </c>
    </row>
    <row r="109" spans="1:9" s="180" customFormat="1" x14ac:dyDescent="0.25">
      <c r="A109" s="293" t="s">
        <v>55</v>
      </c>
      <c r="B109" s="259" t="s">
        <v>766</v>
      </c>
      <c r="C109" s="306" t="s">
        <v>1011</v>
      </c>
      <c r="D109" s="307">
        <v>44524</v>
      </c>
      <c r="E109" s="308">
        <v>495547.71</v>
      </c>
      <c r="F109" s="274" t="s">
        <v>764</v>
      </c>
      <c r="G109" s="276"/>
      <c r="H109" s="308">
        <v>495547.71</v>
      </c>
      <c r="I109" s="275" t="s">
        <v>749</v>
      </c>
    </row>
    <row r="110" spans="1:9" s="180" customFormat="1" x14ac:dyDescent="0.25">
      <c r="A110" s="293" t="s">
        <v>55</v>
      </c>
      <c r="B110" s="259" t="s">
        <v>766</v>
      </c>
      <c r="C110" s="306" t="s">
        <v>1012</v>
      </c>
      <c r="D110" s="307">
        <v>44524</v>
      </c>
      <c r="E110" s="308">
        <v>296261.17</v>
      </c>
      <c r="F110" s="274" t="s">
        <v>764</v>
      </c>
      <c r="G110" s="276"/>
      <c r="H110" s="308">
        <v>296261.17</v>
      </c>
      <c r="I110" s="275" t="s">
        <v>749</v>
      </c>
    </row>
    <row r="111" spans="1:9" s="180" customFormat="1" x14ac:dyDescent="0.25">
      <c r="A111" s="293" t="s">
        <v>55</v>
      </c>
      <c r="B111" s="259" t="s">
        <v>766</v>
      </c>
      <c r="C111" s="306" t="s">
        <v>1013</v>
      </c>
      <c r="D111" s="307">
        <v>44524</v>
      </c>
      <c r="E111" s="308">
        <v>25512.5</v>
      </c>
      <c r="F111" s="274" t="s">
        <v>764</v>
      </c>
      <c r="G111" s="276"/>
      <c r="H111" s="308">
        <v>25512.5</v>
      </c>
      <c r="I111" s="275" t="s">
        <v>749</v>
      </c>
    </row>
    <row r="112" spans="1:9" s="180" customFormat="1" x14ac:dyDescent="0.25">
      <c r="A112" s="293" t="s">
        <v>55</v>
      </c>
      <c r="B112" s="259" t="s">
        <v>766</v>
      </c>
      <c r="C112" s="306" t="s">
        <v>1014</v>
      </c>
      <c r="D112" s="307">
        <v>44524</v>
      </c>
      <c r="E112" s="308">
        <v>40222</v>
      </c>
      <c r="F112" s="274" t="s">
        <v>764</v>
      </c>
      <c r="G112" s="276"/>
      <c r="H112" s="308">
        <v>40222</v>
      </c>
      <c r="I112" s="275" t="s">
        <v>749</v>
      </c>
    </row>
    <row r="113" spans="1:9" s="180" customFormat="1" x14ac:dyDescent="0.25">
      <c r="A113" s="293" t="s">
        <v>55</v>
      </c>
      <c r="B113" s="259" t="s">
        <v>766</v>
      </c>
      <c r="C113" s="306" t="s">
        <v>112</v>
      </c>
      <c r="D113" s="307">
        <v>44524</v>
      </c>
      <c r="E113" s="308">
        <v>457500.87</v>
      </c>
      <c r="F113" s="274" t="s">
        <v>764</v>
      </c>
      <c r="G113" s="276"/>
      <c r="H113" s="308">
        <v>457500.87</v>
      </c>
      <c r="I113" s="275" t="s">
        <v>749</v>
      </c>
    </row>
    <row r="114" spans="1:9" s="180" customFormat="1" x14ac:dyDescent="0.25">
      <c r="A114" s="293" t="s">
        <v>55</v>
      </c>
      <c r="B114" s="259" t="s">
        <v>766</v>
      </c>
      <c r="C114" s="306" t="s">
        <v>1015</v>
      </c>
      <c r="D114" s="307">
        <v>44524</v>
      </c>
      <c r="E114" s="308">
        <v>209672.36</v>
      </c>
      <c r="F114" s="274" t="s">
        <v>764</v>
      </c>
      <c r="G114" s="276"/>
      <c r="H114" s="308">
        <v>209672.36</v>
      </c>
      <c r="I114" s="275" t="s">
        <v>749</v>
      </c>
    </row>
    <row r="115" spans="1:9" s="180" customFormat="1" x14ac:dyDescent="0.25">
      <c r="A115" s="293" t="s">
        <v>55</v>
      </c>
      <c r="B115" s="259" t="s">
        <v>766</v>
      </c>
      <c r="C115" s="306" t="s">
        <v>1085</v>
      </c>
      <c r="D115" s="307">
        <v>44544</v>
      </c>
      <c r="E115" s="308">
        <v>874780.5</v>
      </c>
      <c r="F115" s="274" t="s">
        <v>764</v>
      </c>
      <c r="G115" s="276"/>
      <c r="H115" s="308">
        <v>874780.5</v>
      </c>
      <c r="I115" s="275" t="s">
        <v>749</v>
      </c>
    </row>
    <row r="116" spans="1:9" x14ac:dyDescent="0.25">
      <c r="A116" s="293" t="s">
        <v>782</v>
      </c>
      <c r="B116" s="259" t="s">
        <v>766</v>
      </c>
      <c r="C116" s="303" t="s">
        <v>785</v>
      </c>
      <c r="D116" s="305">
        <v>44354</v>
      </c>
      <c r="E116" s="301">
        <v>14616.66</v>
      </c>
      <c r="F116" s="274" t="s">
        <v>764</v>
      </c>
      <c r="G116" s="302"/>
      <c r="H116" s="277">
        <v>14616.66</v>
      </c>
      <c r="I116" s="275" t="s">
        <v>749</v>
      </c>
    </row>
    <row r="117" spans="1:9" x14ac:dyDescent="0.25">
      <c r="A117" s="293" t="s">
        <v>786</v>
      </c>
      <c r="B117" s="259" t="s">
        <v>766</v>
      </c>
      <c r="C117" s="303" t="s">
        <v>10</v>
      </c>
      <c r="D117" s="305">
        <v>43774</v>
      </c>
      <c r="E117" s="301">
        <v>2383800</v>
      </c>
      <c r="F117" s="274" t="s">
        <v>764</v>
      </c>
      <c r="G117" s="301"/>
      <c r="H117" s="277">
        <v>2383800</v>
      </c>
      <c r="I117" s="275" t="s">
        <v>762</v>
      </c>
    </row>
    <row r="118" spans="1:9" x14ac:dyDescent="0.25">
      <c r="A118" s="293" t="s">
        <v>786</v>
      </c>
      <c r="B118" s="259" t="s">
        <v>766</v>
      </c>
      <c r="C118" s="303" t="s">
        <v>212</v>
      </c>
      <c r="D118" s="305">
        <v>43983</v>
      </c>
      <c r="E118" s="301">
        <v>153250</v>
      </c>
      <c r="F118" s="274" t="s">
        <v>764</v>
      </c>
      <c r="G118" s="302"/>
      <c r="H118" s="277">
        <v>153250</v>
      </c>
      <c r="I118" s="275" t="s">
        <v>762</v>
      </c>
    </row>
    <row r="119" spans="1:9" x14ac:dyDescent="0.25">
      <c r="A119" s="293" t="s">
        <v>786</v>
      </c>
      <c r="B119" s="259" t="s">
        <v>766</v>
      </c>
      <c r="C119" s="303" t="s">
        <v>929</v>
      </c>
      <c r="D119" s="305">
        <v>44317</v>
      </c>
      <c r="E119" s="301">
        <v>342703.9</v>
      </c>
      <c r="F119" s="274" t="s">
        <v>764</v>
      </c>
      <c r="G119" s="302"/>
      <c r="H119" s="277">
        <v>342703.9</v>
      </c>
      <c r="I119" s="275" t="s">
        <v>749</v>
      </c>
    </row>
    <row r="120" spans="1:9" x14ac:dyDescent="0.25">
      <c r="A120" s="293" t="s">
        <v>786</v>
      </c>
      <c r="B120" s="259" t="s">
        <v>766</v>
      </c>
      <c r="C120" s="303" t="s">
        <v>788</v>
      </c>
      <c r="D120" s="305">
        <v>44356</v>
      </c>
      <c r="E120" s="301">
        <v>54000</v>
      </c>
      <c r="F120" s="274" t="s">
        <v>764</v>
      </c>
      <c r="G120" s="302"/>
      <c r="H120" s="277">
        <v>54000</v>
      </c>
      <c r="I120" s="275" t="s">
        <v>749</v>
      </c>
    </row>
    <row r="121" spans="1:9" x14ac:dyDescent="0.25">
      <c r="A121" s="293" t="s">
        <v>786</v>
      </c>
      <c r="B121" s="259" t="s">
        <v>766</v>
      </c>
      <c r="C121" s="303" t="s">
        <v>789</v>
      </c>
      <c r="D121" s="305">
        <v>44409</v>
      </c>
      <c r="E121" s="301">
        <v>50550</v>
      </c>
      <c r="F121" s="274" t="s">
        <v>764</v>
      </c>
      <c r="G121" s="302"/>
      <c r="H121" s="277">
        <v>50550</v>
      </c>
      <c r="I121" s="275" t="s">
        <v>749</v>
      </c>
    </row>
    <row r="122" spans="1:9" x14ac:dyDescent="0.25">
      <c r="A122" s="293" t="s">
        <v>786</v>
      </c>
      <c r="B122" s="259" t="s">
        <v>766</v>
      </c>
      <c r="C122" s="303" t="s">
        <v>792</v>
      </c>
      <c r="D122" s="305">
        <v>44409</v>
      </c>
      <c r="E122" s="301">
        <v>6621</v>
      </c>
      <c r="F122" s="274" t="s">
        <v>764</v>
      </c>
      <c r="G122" s="302"/>
      <c r="H122" s="277">
        <v>6621</v>
      </c>
      <c r="I122" s="275" t="s">
        <v>749</v>
      </c>
    </row>
    <row r="123" spans="1:9" x14ac:dyDescent="0.25">
      <c r="A123" s="293" t="s">
        <v>786</v>
      </c>
      <c r="B123" s="259" t="s">
        <v>766</v>
      </c>
      <c r="C123" s="303" t="s">
        <v>793</v>
      </c>
      <c r="D123" s="305">
        <v>44409</v>
      </c>
      <c r="E123" s="301">
        <v>91200</v>
      </c>
      <c r="F123" s="274" t="s">
        <v>764</v>
      </c>
      <c r="G123" s="302"/>
      <c r="H123" s="277">
        <v>91200</v>
      </c>
      <c r="I123" s="275" t="s">
        <v>749</v>
      </c>
    </row>
    <row r="124" spans="1:9" x14ac:dyDescent="0.25">
      <c r="A124" s="293" t="s">
        <v>786</v>
      </c>
      <c r="B124" s="259" t="s">
        <v>766</v>
      </c>
      <c r="C124" s="303" t="s">
        <v>795</v>
      </c>
      <c r="D124" s="305">
        <v>44409</v>
      </c>
      <c r="E124" s="301">
        <v>16000</v>
      </c>
      <c r="F124" s="274" t="s">
        <v>764</v>
      </c>
      <c r="G124" s="302"/>
      <c r="H124" s="277">
        <v>16000</v>
      </c>
      <c r="I124" s="275" t="s">
        <v>749</v>
      </c>
    </row>
    <row r="125" spans="1:9" x14ac:dyDescent="0.25">
      <c r="A125" s="293" t="s">
        <v>786</v>
      </c>
      <c r="B125" s="259" t="s">
        <v>766</v>
      </c>
      <c r="C125" s="303" t="s">
        <v>796</v>
      </c>
      <c r="D125" s="305">
        <v>44409</v>
      </c>
      <c r="E125" s="301">
        <v>47953.599999999999</v>
      </c>
      <c r="F125" s="274" t="s">
        <v>764</v>
      </c>
      <c r="G125" s="302"/>
      <c r="H125" s="277">
        <v>47953.599999999999</v>
      </c>
      <c r="I125" s="275" t="s">
        <v>749</v>
      </c>
    </row>
    <row r="126" spans="1:9" x14ac:dyDescent="0.25">
      <c r="A126" s="293" t="s">
        <v>786</v>
      </c>
      <c r="B126" s="259" t="s">
        <v>766</v>
      </c>
      <c r="C126" s="303" t="s">
        <v>797</v>
      </c>
      <c r="D126" s="305">
        <v>44414</v>
      </c>
      <c r="E126" s="301">
        <v>13903.92</v>
      </c>
      <c r="F126" s="274" t="s">
        <v>764</v>
      </c>
      <c r="G126" s="302"/>
      <c r="H126" s="277">
        <v>13903.92</v>
      </c>
      <c r="I126" s="275" t="s">
        <v>749</v>
      </c>
    </row>
    <row r="127" spans="1:9" x14ac:dyDescent="0.25">
      <c r="A127" s="293" t="s">
        <v>786</v>
      </c>
      <c r="B127" s="259" t="s">
        <v>766</v>
      </c>
      <c r="C127" s="303" t="s">
        <v>798</v>
      </c>
      <c r="D127" s="305">
        <v>44426</v>
      </c>
      <c r="E127" s="301">
        <v>167885</v>
      </c>
      <c r="F127" s="274" t="s">
        <v>764</v>
      </c>
      <c r="G127" s="302"/>
      <c r="H127" s="277">
        <v>167885</v>
      </c>
      <c r="I127" s="275" t="s">
        <v>749</v>
      </c>
    </row>
    <row r="128" spans="1:9" x14ac:dyDescent="0.25">
      <c r="A128" s="293" t="s">
        <v>786</v>
      </c>
      <c r="B128" s="259" t="s">
        <v>766</v>
      </c>
      <c r="C128" s="303" t="s">
        <v>930</v>
      </c>
      <c r="D128" s="305">
        <v>44470</v>
      </c>
      <c r="E128" s="301">
        <v>6621</v>
      </c>
      <c r="F128" s="274" t="s">
        <v>764</v>
      </c>
      <c r="G128" s="302"/>
      <c r="H128" s="277">
        <v>6621</v>
      </c>
      <c r="I128" s="275" t="s">
        <v>749</v>
      </c>
    </row>
    <row r="129" spans="1:9" x14ac:dyDescent="0.25">
      <c r="A129" s="293" t="s">
        <v>786</v>
      </c>
      <c r="B129" s="259" t="s">
        <v>766</v>
      </c>
      <c r="C129" s="303" t="s">
        <v>931</v>
      </c>
      <c r="D129" s="305">
        <v>44470</v>
      </c>
      <c r="E129" s="301">
        <v>16000</v>
      </c>
      <c r="F129" s="274" t="s">
        <v>764</v>
      </c>
      <c r="G129" s="276"/>
      <c r="H129" s="277">
        <v>16000</v>
      </c>
      <c r="I129" s="275" t="s">
        <v>749</v>
      </c>
    </row>
    <row r="130" spans="1:9" x14ac:dyDescent="0.25">
      <c r="A130" s="293" t="s">
        <v>786</v>
      </c>
      <c r="B130" s="259" t="s">
        <v>766</v>
      </c>
      <c r="C130" s="303" t="s">
        <v>932</v>
      </c>
      <c r="D130" s="305">
        <v>44470</v>
      </c>
      <c r="E130" s="301">
        <v>79918</v>
      </c>
      <c r="F130" s="274" t="s">
        <v>764</v>
      </c>
      <c r="G130" s="302"/>
      <c r="H130" s="277">
        <v>79918</v>
      </c>
      <c r="I130" s="275" t="s">
        <v>749</v>
      </c>
    </row>
    <row r="131" spans="1:9" x14ac:dyDescent="0.25">
      <c r="A131" s="293" t="s">
        <v>786</v>
      </c>
      <c r="B131" s="259" t="s">
        <v>766</v>
      </c>
      <c r="C131" s="303" t="s">
        <v>933</v>
      </c>
      <c r="D131" s="305">
        <v>44470</v>
      </c>
      <c r="E131" s="301">
        <v>46703.6</v>
      </c>
      <c r="F131" s="274" t="s">
        <v>764</v>
      </c>
      <c r="G131" s="276"/>
      <c r="H131" s="277">
        <v>46703.6</v>
      </c>
      <c r="I131" s="275" t="s">
        <v>749</v>
      </c>
    </row>
    <row r="132" spans="1:9" x14ac:dyDescent="0.25">
      <c r="A132" s="293" t="s">
        <v>786</v>
      </c>
      <c r="B132" s="259" t="s">
        <v>766</v>
      </c>
      <c r="C132" s="303" t="s">
        <v>934</v>
      </c>
      <c r="D132" s="305">
        <v>44470</v>
      </c>
      <c r="E132" s="301">
        <v>13903.92</v>
      </c>
      <c r="F132" s="274" t="s">
        <v>764</v>
      </c>
      <c r="G132" s="276"/>
      <c r="H132" s="277">
        <v>13903.92</v>
      </c>
      <c r="I132" s="275" t="s">
        <v>749</v>
      </c>
    </row>
    <row r="133" spans="1:9" x14ac:dyDescent="0.25">
      <c r="A133" s="293" t="s">
        <v>786</v>
      </c>
      <c r="B133" s="259" t="s">
        <v>766</v>
      </c>
      <c r="C133" s="303" t="s">
        <v>935</v>
      </c>
      <c r="D133" s="305">
        <v>44470</v>
      </c>
      <c r="E133" s="301">
        <v>53075</v>
      </c>
      <c r="F133" s="274" t="s">
        <v>764</v>
      </c>
      <c r="G133" s="302"/>
      <c r="H133" s="277">
        <v>53075</v>
      </c>
      <c r="I133" s="275" t="s">
        <v>749</v>
      </c>
    </row>
    <row r="134" spans="1:9" x14ac:dyDescent="0.25">
      <c r="A134" s="293" t="s">
        <v>1090</v>
      </c>
      <c r="B134" s="259" t="s">
        <v>766</v>
      </c>
      <c r="C134" s="259" t="s">
        <v>799</v>
      </c>
      <c r="D134" s="272">
        <v>43252</v>
      </c>
      <c r="E134" s="276">
        <v>45408.17</v>
      </c>
      <c r="F134" s="274" t="s">
        <v>764</v>
      </c>
      <c r="G134" s="302"/>
      <c r="H134" s="276">
        <v>45408.17</v>
      </c>
      <c r="I134" s="275" t="s">
        <v>762</v>
      </c>
    </row>
    <row r="135" spans="1:9" x14ac:dyDescent="0.25">
      <c r="A135" s="293" t="s">
        <v>1091</v>
      </c>
      <c r="B135" s="259" t="s">
        <v>766</v>
      </c>
      <c r="C135" s="259" t="s">
        <v>73</v>
      </c>
      <c r="D135" s="272">
        <v>43139</v>
      </c>
      <c r="E135" s="276">
        <v>853960</v>
      </c>
      <c r="F135" s="274" t="s">
        <v>764</v>
      </c>
      <c r="G135" s="301"/>
      <c r="H135" s="276">
        <v>853960</v>
      </c>
      <c r="I135" s="275" t="s">
        <v>762</v>
      </c>
    </row>
    <row r="136" spans="1:9" x14ac:dyDescent="0.25">
      <c r="A136" s="293" t="s">
        <v>76</v>
      </c>
      <c r="B136" s="259" t="s">
        <v>766</v>
      </c>
      <c r="C136" s="259" t="s">
        <v>75</v>
      </c>
      <c r="D136" s="305">
        <v>43551</v>
      </c>
      <c r="E136" s="276">
        <v>55604.49</v>
      </c>
      <c r="F136" s="274" t="s">
        <v>764</v>
      </c>
      <c r="G136" s="276"/>
      <c r="H136" s="277">
        <v>55604.49</v>
      </c>
      <c r="I136" s="275" t="s">
        <v>762</v>
      </c>
    </row>
    <row r="137" spans="1:9" x14ac:dyDescent="0.25">
      <c r="A137" s="293" t="s">
        <v>1092</v>
      </c>
      <c r="B137" s="259" t="s">
        <v>766</v>
      </c>
      <c r="C137" s="259" t="s">
        <v>81</v>
      </c>
      <c r="D137" s="272">
        <v>43193</v>
      </c>
      <c r="E137" s="276">
        <v>298886</v>
      </c>
      <c r="F137" s="274" t="s">
        <v>764</v>
      </c>
      <c r="G137" s="302"/>
      <c r="H137" s="277">
        <v>298886</v>
      </c>
      <c r="I137" s="275" t="s">
        <v>762</v>
      </c>
    </row>
    <row r="138" spans="1:9" x14ac:dyDescent="0.25">
      <c r="A138" s="293" t="s">
        <v>1093</v>
      </c>
      <c r="B138" s="259" t="s">
        <v>766</v>
      </c>
      <c r="C138" s="259" t="s">
        <v>83</v>
      </c>
      <c r="D138" s="272">
        <v>43161</v>
      </c>
      <c r="E138" s="276">
        <v>28994.25</v>
      </c>
      <c r="F138" s="274" t="s">
        <v>764</v>
      </c>
      <c r="G138" s="302"/>
      <c r="H138" s="277">
        <v>28994.25</v>
      </c>
      <c r="I138" s="275" t="s">
        <v>762</v>
      </c>
    </row>
    <row r="139" spans="1:9" x14ac:dyDescent="0.25">
      <c r="A139" s="293" t="s">
        <v>1094</v>
      </c>
      <c r="B139" s="259" t="s">
        <v>766</v>
      </c>
      <c r="C139" s="259" t="s">
        <v>85</v>
      </c>
      <c r="D139" s="272">
        <v>43220</v>
      </c>
      <c r="E139" s="276">
        <v>41688.25</v>
      </c>
      <c r="F139" s="274" t="s">
        <v>764</v>
      </c>
      <c r="G139" s="302"/>
      <c r="H139" s="277">
        <v>41688.25</v>
      </c>
      <c r="I139" s="275" t="s">
        <v>762</v>
      </c>
    </row>
    <row r="140" spans="1:9" x14ac:dyDescent="0.25">
      <c r="A140" s="293" t="s">
        <v>1095</v>
      </c>
      <c r="B140" s="259" t="s">
        <v>766</v>
      </c>
      <c r="C140" s="259" t="s">
        <v>87</v>
      </c>
      <c r="D140" s="272">
        <v>43374</v>
      </c>
      <c r="E140" s="276">
        <v>541226</v>
      </c>
      <c r="F140" s="274" t="s">
        <v>764</v>
      </c>
      <c r="G140" s="302"/>
      <c r="H140" s="277">
        <v>541226</v>
      </c>
      <c r="I140" s="275" t="s">
        <v>762</v>
      </c>
    </row>
    <row r="141" spans="1:9" x14ac:dyDescent="0.25">
      <c r="A141" s="293" t="s">
        <v>1096</v>
      </c>
      <c r="B141" s="259" t="s">
        <v>766</v>
      </c>
      <c r="C141" s="303" t="s">
        <v>89</v>
      </c>
      <c r="D141" s="305">
        <v>43983</v>
      </c>
      <c r="E141" s="301">
        <v>434002.67</v>
      </c>
      <c r="F141" s="274" t="s">
        <v>764</v>
      </c>
      <c r="G141" s="302"/>
      <c r="H141" s="277">
        <v>434002.67</v>
      </c>
      <c r="I141" s="275" t="s">
        <v>762</v>
      </c>
    </row>
    <row r="142" spans="1:9" x14ac:dyDescent="0.25">
      <c r="A142" s="293" t="s">
        <v>1097</v>
      </c>
      <c r="B142" s="259" t="s">
        <v>766</v>
      </c>
      <c r="C142" s="303" t="s">
        <v>91</v>
      </c>
      <c r="D142" s="305">
        <v>43514</v>
      </c>
      <c r="E142" s="301">
        <v>760832.2</v>
      </c>
      <c r="F142" s="274" t="s">
        <v>764</v>
      </c>
      <c r="G142" s="302"/>
      <c r="H142" s="277">
        <v>760832.2</v>
      </c>
      <c r="I142" s="275" t="s">
        <v>762</v>
      </c>
    </row>
    <row r="143" spans="1:9" x14ac:dyDescent="0.25">
      <c r="A143" s="293" t="s">
        <v>94</v>
      </c>
      <c r="B143" s="259" t="s">
        <v>766</v>
      </c>
      <c r="C143" s="259" t="s">
        <v>97</v>
      </c>
      <c r="D143" s="272">
        <v>43293</v>
      </c>
      <c r="E143" s="276">
        <v>26333.33</v>
      </c>
      <c r="F143" s="274" t="s">
        <v>764</v>
      </c>
      <c r="G143" s="301"/>
      <c r="H143" s="277">
        <v>26333.33</v>
      </c>
      <c r="I143" s="275" t="s">
        <v>762</v>
      </c>
    </row>
    <row r="144" spans="1:9" x14ac:dyDescent="0.25">
      <c r="A144" s="293" t="s">
        <v>94</v>
      </c>
      <c r="B144" s="259" t="s">
        <v>766</v>
      </c>
      <c r="C144" s="259" t="s">
        <v>98</v>
      </c>
      <c r="D144" s="272">
        <v>43647</v>
      </c>
      <c r="E144" s="276">
        <v>81971.56</v>
      </c>
      <c r="F144" s="274" t="s">
        <v>764</v>
      </c>
      <c r="G144" s="301"/>
      <c r="H144" s="277">
        <v>81971.56</v>
      </c>
      <c r="I144" s="275" t="s">
        <v>762</v>
      </c>
    </row>
    <row r="145" spans="1:9" x14ac:dyDescent="0.25">
      <c r="A145" s="293" t="s">
        <v>94</v>
      </c>
      <c r="B145" s="259" t="s">
        <v>766</v>
      </c>
      <c r="C145" s="303" t="s">
        <v>99</v>
      </c>
      <c r="D145" s="305">
        <v>43983</v>
      </c>
      <c r="E145" s="301">
        <v>75790</v>
      </c>
      <c r="F145" s="274" t="s">
        <v>764</v>
      </c>
      <c r="G145" s="301"/>
      <c r="H145" s="277">
        <v>75790</v>
      </c>
      <c r="I145" s="275" t="s">
        <v>762</v>
      </c>
    </row>
    <row r="146" spans="1:9" x14ac:dyDescent="0.25">
      <c r="A146" s="293" t="s">
        <v>94</v>
      </c>
      <c r="B146" s="259" t="s">
        <v>766</v>
      </c>
      <c r="C146" s="303" t="s">
        <v>100</v>
      </c>
      <c r="D146" s="305">
        <v>43983</v>
      </c>
      <c r="E146" s="301">
        <v>119473.33</v>
      </c>
      <c r="F146" s="274" t="s">
        <v>764</v>
      </c>
      <c r="G146" s="301"/>
      <c r="H146" s="277">
        <v>119473.33</v>
      </c>
      <c r="I146" s="275" t="s">
        <v>762</v>
      </c>
    </row>
    <row r="147" spans="1:9" x14ac:dyDescent="0.25">
      <c r="A147" s="293" t="s">
        <v>94</v>
      </c>
      <c r="B147" s="259" t="s">
        <v>766</v>
      </c>
      <c r="C147" s="303" t="s">
        <v>101</v>
      </c>
      <c r="D147" s="305">
        <v>43983</v>
      </c>
      <c r="E147" s="301">
        <v>304498.33</v>
      </c>
      <c r="F147" s="274" t="s">
        <v>764</v>
      </c>
      <c r="G147" s="301"/>
      <c r="H147" s="277">
        <v>304498.33</v>
      </c>
      <c r="I147" s="275" t="s">
        <v>762</v>
      </c>
    </row>
    <row r="148" spans="1:9" x14ac:dyDescent="0.25">
      <c r="A148" s="293" t="s">
        <v>94</v>
      </c>
      <c r="B148" s="259" t="s">
        <v>766</v>
      </c>
      <c r="C148" s="303" t="s">
        <v>102</v>
      </c>
      <c r="D148" s="305">
        <v>43983</v>
      </c>
      <c r="E148" s="301">
        <v>35701.050000000003</v>
      </c>
      <c r="F148" s="274" t="s">
        <v>764</v>
      </c>
      <c r="G148" s="301"/>
      <c r="H148" s="277">
        <v>35701.050000000003</v>
      </c>
      <c r="I148" s="275" t="s">
        <v>762</v>
      </c>
    </row>
    <row r="149" spans="1:9" x14ac:dyDescent="0.25">
      <c r="A149" s="293" t="s">
        <v>1098</v>
      </c>
      <c r="B149" s="259" t="s">
        <v>766</v>
      </c>
      <c r="C149" s="303" t="s">
        <v>103</v>
      </c>
      <c r="D149" s="272">
        <v>43983</v>
      </c>
      <c r="E149" s="301">
        <v>190957</v>
      </c>
      <c r="F149" s="274" t="s">
        <v>764</v>
      </c>
      <c r="G149" s="302"/>
      <c r="H149" s="277">
        <v>190957</v>
      </c>
      <c r="I149" s="275" t="s">
        <v>762</v>
      </c>
    </row>
    <row r="150" spans="1:9" x14ac:dyDescent="0.25">
      <c r="A150" s="293" t="s">
        <v>94</v>
      </c>
      <c r="B150" s="259" t="s">
        <v>766</v>
      </c>
      <c r="C150" s="303" t="s">
        <v>639</v>
      </c>
      <c r="D150" s="272">
        <v>44378</v>
      </c>
      <c r="E150" s="301">
        <v>60395</v>
      </c>
      <c r="F150" s="274" t="s">
        <v>764</v>
      </c>
      <c r="G150" s="301"/>
      <c r="H150" s="301">
        <v>60395</v>
      </c>
      <c r="I150" s="275" t="s">
        <v>749</v>
      </c>
    </row>
    <row r="151" spans="1:9" x14ac:dyDescent="0.25">
      <c r="A151" s="293" t="s">
        <v>94</v>
      </c>
      <c r="B151" s="259" t="s">
        <v>766</v>
      </c>
      <c r="C151" s="303" t="s">
        <v>640</v>
      </c>
      <c r="D151" s="272">
        <v>44378</v>
      </c>
      <c r="E151" s="301">
        <v>90264.97</v>
      </c>
      <c r="F151" s="274" t="s">
        <v>764</v>
      </c>
      <c r="G151" s="302"/>
      <c r="H151" s="277">
        <v>90264.97</v>
      </c>
      <c r="I151" s="275" t="s">
        <v>749</v>
      </c>
    </row>
    <row r="152" spans="1:9" x14ac:dyDescent="0.25">
      <c r="A152" s="293" t="s">
        <v>94</v>
      </c>
      <c r="B152" s="259" t="s">
        <v>766</v>
      </c>
      <c r="C152" s="303" t="s">
        <v>642</v>
      </c>
      <c r="D152" s="272">
        <v>44378</v>
      </c>
      <c r="E152" s="301">
        <v>111239.55</v>
      </c>
      <c r="F152" s="274" t="s">
        <v>764</v>
      </c>
      <c r="G152" s="301"/>
      <c r="H152" s="277">
        <v>111239.55</v>
      </c>
      <c r="I152" s="275" t="s">
        <v>749</v>
      </c>
    </row>
    <row r="153" spans="1:9" x14ac:dyDescent="0.25">
      <c r="A153" s="293" t="s">
        <v>94</v>
      </c>
      <c r="B153" s="259" t="s">
        <v>766</v>
      </c>
      <c r="C153" s="303" t="s">
        <v>805</v>
      </c>
      <c r="D153" s="272">
        <v>44397</v>
      </c>
      <c r="E153" s="301">
        <v>246756.46</v>
      </c>
      <c r="F153" s="274" t="s">
        <v>764</v>
      </c>
      <c r="G153" s="301"/>
      <c r="H153" s="277">
        <v>246756.46</v>
      </c>
      <c r="I153" s="275" t="s">
        <v>749</v>
      </c>
    </row>
    <row r="154" spans="1:9" x14ac:dyDescent="0.25">
      <c r="A154" s="293" t="s">
        <v>94</v>
      </c>
      <c r="B154" s="259" t="s">
        <v>766</v>
      </c>
      <c r="C154" s="303" t="s">
        <v>806</v>
      </c>
      <c r="D154" s="272">
        <v>44397</v>
      </c>
      <c r="E154" s="301">
        <v>36608.33</v>
      </c>
      <c r="F154" s="274" t="s">
        <v>764</v>
      </c>
      <c r="G154" s="301"/>
      <c r="H154" s="277">
        <v>36608.33</v>
      </c>
      <c r="I154" s="275" t="s">
        <v>749</v>
      </c>
    </row>
    <row r="155" spans="1:9" s="180" customFormat="1" x14ac:dyDescent="0.25">
      <c r="A155" s="293" t="s">
        <v>94</v>
      </c>
      <c r="B155" s="259" t="s">
        <v>766</v>
      </c>
      <c r="C155" s="303" t="s">
        <v>1099</v>
      </c>
      <c r="D155" s="272">
        <v>44378</v>
      </c>
      <c r="E155" s="301">
        <v>805749.99</v>
      </c>
      <c r="F155" s="274" t="s">
        <v>764</v>
      </c>
      <c r="G155" s="301"/>
      <c r="H155" s="301">
        <v>805749.99</v>
      </c>
      <c r="I155" s="275" t="s">
        <v>749</v>
      </c>
    </row>
    <row r="156" spans="1:9" s="180" customFormat="1" x14ac:dyDescent="0.25">
      <c r="A156" s="293" t="s">
        <v>94</v>
      </c>
      <c r="B156" s="259" t="s">
        <v>766</v>
      </c>
      <c r="C156" s="303" t="s">
        <v>1100</v>
      </c>
      <c r="D156" s="272">
        <v>44013</v>
      </c>
      <c r="E156" s="301">
        <v>1311778.1200000001</v>
      </c>
      <c r="F156" s="274" t="s">
        <v>764</v>
      </c>
      <c r="G156" s="301"/>
      <c r="H156" s="301">
        <v>1311778.1200000001</v>
      </c>
      <c r="I156" s="275" t="s">
        <v>749</v>
      </c>
    </row>
    <row r="157" spans="1:9" s="180" customFormat="1" x14ac:dyDescent="0.25">
      <c r="A157" s="293" t="s">
        <v>94</v>
      </c>
      <c r="B157" s="259" t="s">
        <v>766</v>
      </c>
      <c r="C157" s="303" t="s">
        <v>1101</v>
      </c>
      <c r="D157" s="272">
        <v>44013</v>
      </c>
      <c r="E157" s="301">
        <v>1191821.1200000001</v>
      </c>
      <c r="F157" s="274" t="s">
        <v>764</v>
      </c>
      <c r="G157" s="301"/>
      <c r="H157" s="301">
        <v>1191821.1200000001</v>
      </c>
      <c r="I157" s="275" t="s">
        <v>749</v>
      </c>
    </row>
    <row r="158" spans="1:9" s="180" customFormat="1" x14ac:dyDescent="0.25">
      <c r="A158" s="293" t="s">
        <v>94</v>
      </c>
      <c r="B158" s="259" t="s">
        <v>766</v>
      </c>
      <c r="C158" s="303" t="s">
        <v>1102</v>
      </c>
      <c r="D158" s="272">
        <v>44013</v>
      </c>
      <c r="E158" s="301">
        <v>833843.32</v>
      </c>
      <c r="F158" s="274" t="s">
        <v>764</v>
      </c>
      <c r="G158" s="301"/>
      <c r="H158" s="301">
        <v>833843.32</v>
      </c>
      <c r="I158" s="275" t="s">
        <v>749</v>
      </c>
    </row>
    <row r="159" spans="1:9" s="180" customFormat="1" x14ac:dyDescent="0.25">
      <c r="A159" s="293" t="s">
        <v>94</v>
      </c>
      <c r="B159" s="259" t="s">
        <v>766</v>
      </c>
      <c r="C159" s="303" t="s">
        <v>1103</v>
      </c>
      <c r="D159" s="272">
        <v>44026</v>
      </c>
      <c r="E159" s="301">
        <v>807554.71</v>
      </c>
      <c r="F159" s="274" t="s">
        <v>764</v>
      </c>
      <c r="G159" s="301"/>
      <c r="H159" s="301">
        <v>807554.71</v>
      </c>
      <c r="I159" s="275" t="s">
        <v>749</v>
      </c>
    </row>
    <row r="160" spans="1:9" s="180" customFormat="1" x14ac:dyDescent="0.25">
      <c r="A160" s="293" t="s">
        <v>94</v>
      </c>
      <c r="B160" s="259" t="s">
        <v>766</v>
      </c>
      <c r="C160" s="303" t="s">
        <v>1104</v>
      </c>
      <c r="D160" s="272">
        <v>44026</v>
      </c>
      <c r="E160" s="301">
        <v>752555.62</v>
      </c>
      <c r="F160" s="274" t="s">
        <v>764</v>
      </c>
      <c r="G160" s="301"/>
      <c r="H160" s="301">
        <v>752555.62</v>
      </c>
      <c r="I160" s="275" t="s">
        <v>749</v>
      </c>
    </row>
    <row r="161" spans="1:9" s="180" customFormat="1" x14ac:dyDescent="0.25">
      <c r="A161" s="293" t="s">
        <v>94</v>
      </c>
      <c r="B161" s="259" t="s">
        <v>766</v>
      </c>
      <c r="C161" s="303" t="s">
        <v>1016</v>
      </c>
      <c r="D161" s="272">
        <v>44105</v>
      </c>
      <c r="E161" s="301">
        <v>132856.12</v>
      </c>
      <c r="F161" s="274" t="s">
        <v>764</v>
      </c>
      <c r="G161" s="301"/>
      <c r="H161" s="301">
        <v>132856.12</v>
      </c>
      <c r="I161" s="275" t="s">
        <v>749</v>
      </c>
    </row>
    <row r="162" spans="1:9" x14ac:dyDescent="0.25">
      <c r="A162" s="293" t="s">
        <v>808</v>
      </c>
      <c r="B162" s="259" t="s">
        <v>766</v>
      </c>
      <c r="C162" s="303" t="s">
        <v>142</v>
      </c>
      <c r="D162" s="272">
        <v>44348</v>
      </c>
      <c r="E162" s="301">
        <v>1476200</v>
      </c>
      <c r="F162" s="274" t="s">
        <v>764</v>
      </c>
      <c r="G162" s="301"/>
      <c r="H162" s="277">
        <v>1476200</v>
      </c>
      <c r="I162" s="275" t="s">
        <v>749</v>
      </c>
    </row>
    <row r="163" spans="1:9" x14ac:dyDescent="0.25">
      <c r="A163" s="293" t="s">
        <v>109</v>
      </c>
      <c r="B163" s="259" t="s">
        <v>766</v>
      </c>
      <c r="C163" s="303" t="s">
        <v>110</v>
      </c>
      <c r="D163" s="305">
        <v>43983</v>
      </c>
      <c r="E163" s="301">
        <v>510345.6</v>
      </c>
      <c r="F163" s="274" t="s">
        <v>764</v>
      </c>
      <c r="G163" s="302"/>
      <c r="H163" s="277">
        <v>510345.6</v>
      </c>
      <c r="I163" s="275" t="s">
        <v>749</v>
      </c>
    </row>
    <row r="164" spans="1:9" x14ac:dyDescent="0.25">
      <c r="A164" s="293" t="s">
        <v>109</v>
      </c>
      <c r="B164" s="259" t="s">
        <v>766</v>
      </c>
      <c r="C164" s="309" t="s">
        <v>114</v>
      </c>
      <c r="D164" s="305">
        <v>44317</v>
      </c>
      <c r="E164" s="301">
        <v>1178680</v>
      </c>
      <c r="F164" s="274" t="s">
        <v>764</v>
      </c>
      <c r="G164" s="302"/>
      <c r="H164" s="277">
        <v>1178680</v>
      </c>
      <c r="I164" s="275" t="s">
        <v>749</v>
      </c>
    </row>
    <row r="165" spans="1:9" x14ac:dyDescent="0.25">
      <c r="A165" s="293" t="s">
        <v>109</v>
      </c>
      <c r="B165" s="259" t="s">
        <v>766</v>
      </c>
      <c r="C165" s="309" t="s">
        <v>843</v>
      </c>
      <c r="D165" s="305">
        <v>44440</v>
      </c>
      <c r="E165" s="301">
        <v>376367.93</v>
      </c>
      <c r="F165" s="274" t="s">
        <v>764</v>
      </c>
      <c r="G165" s="277">
        <v>376367.93</v>
      </c>
      <c r="H165" s="277">
        <v>0</v>
      </c>
      <c r="I165" s="275" t="s">
        <v>1221</v>
      </c>
    </row>
    <row r="166" spans="1:9" x14ac:dyDescent="0.25">
      <c r="A166" s="293" t="s">
        <v>109</v>
      </c>
      <c r="B166" s="259" t="s">
        <v>766</v>
      </c>
      <c r="C166" s="309" t="s">
        <v>844</v>
      </c>
      <c r="D166" s="305">
        <v>44440</v>
      </c>
      <c r="E166" s="301">
        <v>625885.19999999995</v>
      </c>
      <c r="F166" s="274" t="s">
        <v>764</v>
      </c>
      <c r="G166" s="277">
        <v>625885.19999999995</v>
      </c>
      <c r="H166" s="277">
        <v>0</v>
      </c>
      <c r="I166" s="275" t="s">
        <v>1221</v>
      </c>
    </row>
    <row r="167" spans="1:9" x14ac:dyDescent="0.25">
      <c r="A167" s="293" t="s">
        <v>109</v>
      </c>
      <c r="B167" s="259" t="s">
        <v>766</v>
      </c>
      <c r="C167" s="309" t="s">
        <v>845</v>
      </c>
      <c r="D167" s="305">
        <v>44440</v>
      </c>
      <c r="E167" s="301">
        <v>570163.93000000005</v>
      </c>
      <c r="F167" s="274" t="s">
        <v>764</v>
      </c>
      <c r="G167" s="302"/>
      <c r="H167" s="277">
        <v>570163.93000000005</v>
      </c>
      <c r="I167" s="275" t="s">
        <v>749</v>
      </c>
    </row>
    <row r="168" spans="1:9" x14ac:dyDescent="0.25">
      <c r="A168" s="293" t="s">
        <v>109</v>
      </c>
      <c r="B168" s="259" t="s">
        <v>766</v>
      </c>
      <c r="C168" s="309" t="s">
        <v>846</v>
      </c>
      <c r="D168" s="305">
        <v>44440</v>
      </c>
      <c r="E168" s="301">
        <v>986580</v>
      </c>
      <c r="F168" s="274" t="s">
        <v>764</v>
      </c>
      <c r="G168" s="302"/>
      <c r="H168" s="277">
        <v>986580</v>
      </c>
      <c r="I168" s="275" t="s">
        <v>749</v>
      </c>
    </row>
    <row r="169" spans="1:9" s="180" customFormat="1" x14ac:dyDescent="0.25">
      <c r="A169" s="293" t="s">
        <v>109</v>
      </c>
      <c r="B169" s="259" t="s">
        <v>766</v>
      </c>
      <c r="C169" s="309" t="s">
        <v>1017</v>
      </c>
      <c r="D169" s="305">
        <v>44501</v>
      </c>
      <c r="E169" s="301">
        <v>818374.45</v>
      </c>
      <c r="F169" s="274" t="s">
        <v>764</v>
      </c>
      <c r="G169" s="302"/>
      <c r="H169" s="301">
        <v>818374.45</v>
      </c>
      <c r="I169" s="275" t="s">
        <v>749</v>
      </c>
    </row>
    <row r="170" spans="1:9" s="180" customFormat="1" x14ac:dyDescent="0.25">
      <c r="A170" s="293" t="s">
        <v>109</v>
      </c>
      <c r="B170" s="259" t="s">
        <v>766</v>
      </c>
      <c r="C170" s="309" t="s">
        <v>1018</v>
      </c>
      <c r="D170" s="305">
        <v>44501</v>
      </c>
      <c r="E170" s="301">
        <v>1096200</v>
      </c>
      <c r="F170" s="274" t="s">
        <v>764</v>
      </c>
      <c r="G170" s="302"/>
      <c r="H170" s="301">
        <v>1096200</v>
      </c>
      <c r="I170" s="275" t="s">
        <v>749</v>
      </c>
    </row>
    <row r="171" spans="1:9" s="180" customFormat="1" x14ac:dyDescent="0.25">
      <c r="A171" s="293" t="s">
        <v>109</v>
      </c>
      <c r="B171" s="259" t="s">
        <v>766</v>
      </c>
      <c r="C171" s="309" t="s">
        <v>1019</v>
      </c>
      <c r="D171" s="305">
        <v>44501</v>
      </c>
      <c r="E171" s="301">
        <v>109620</v>
      </c>
      <c r="F171" s="274" t="s">
        <v>764</v>
      </c>
      <c r="G171" s="302"/>
      <c r="H171" s="301">
        <v>109620</v>
      </c>
      <c r="I171" s="275" t="s">
        <v>749</v>
      </c>
    </row>
    <row r="172" spans="1:9" s="180" customFormat="1" x14ac:dyDescent="0.25">
      <c r="A172" s="293" t="s">
        <v>109</v>
      </c>
      <c r="B172" s="259" t="s">
        <v>766</v>
      </c>
      <c r="C172" s="309" t="s">
        <v>1020</v>
      </c>
      <c r="D172" s="305">
        <v>44501</v>
      </c>
      <c r="E172" s="301">
        <v>488918.92</v>
      </c>
      <c r="F172" s="274" t="s">
        <v>764</v>
      </c>
      <c r="G172" s="302"/>
      <c r="H172" s="301">
        <v>488918.92</v>
      </c>
      <c r="I172" s="275" t="s">
        <v>749</v>
      </c>
    </row>
    <row r="173" spans="1:9" s="180" customFormat="1" x14ac:dyDescent="0.25">
      <c r="A173" s="293" t="s">
        <v>109</v>
      </c>
      <c r="B173" s="259" t="s">
        <v>766</v>
      </c>
      <c r="C173" s="309" t="s">
        <v>1021</v>
      </c>
      <c r="D173" s="305">
        <v>44501</v>
      </c>
      <c r="E173" s="301">
        <v>623731.15</v>
      </c>
      <c r="F173" s="274" t="s">
        <v>764</v>
      </c>
      <c r="G173" s="302"/>
      <c r="H173" s="301">
        <v>623731.15</v>
      </c>
      <c r="I173" s="275" t="s">
        <v>749</v>
      </c>
    </row>
    <row r="174" spans="1:9" s="180" customFormat="1" x14ac:dyDescent="0.25">
      <c r="A174" s="293" t="s">
        <v>109</v>
      </c>
      <c r="B174" s="259" t="s">
        <v>766</v>
      </c>
      <c r="C174" s="309" t="s">
        <v>1022</v>
      </c>
      <c r="D174" s="305">
        <v>44501</v>
      </c>
      <c r="E174" s="301">
        <v>13707.15</v>
      </c>
      <c r="F174" s="274" t="s">
        <v>764</v>
      </c>
      <c r="G174" s="302"/>
      <c r="H174" s="301">
        <v>13707.15</v>
      </c>
      <c r="I174" s="275" t="s">
        <v>749</v>
      </c>
    </row>
    <row r="175" spans="1:9" s="180" customFormat="1" x14ac:dyDescent="0.25">
      <c r="A175" s="293" t="s">
        <v>109</v>
      </c>
      <c r="B175" s="259" t="s">
        <v>766</v>
      </c>
      <c r="C175" s="309" t="s">
        <v>1023</v>
      </c>
      <c r="D175" s="305">
        <v>44501</v>
      </c>
      <c r="E175" s="301">
        <v>46419.38</v>
      </c>
      <c r="F175" s="274" t="s">
        <v>764</v>
      </c>
      <c r="G175" s="302"/>
      <c r="H175" s="301">
        <v>46419.38</v>
      </c>
      <c r="I175" s="275" t="s">
        <v>749</v>
      </c>
    </row>
    <row r="176" spans="1:9" s="180" customFormat="1" x14ac:dyDescent="0.25">
      <c r="A176" s="293" t="s">
        <v>109</v>
      </c>
      <c r="B176" s="259" t="s">
        <v>766</v>
      </c>
      <c r="C176" s="309" t="s">
        <v>1024</v>
      </c>
      <c r="D176" s="305">
        <v>44501</v>
      </c>
      <c r="E176" s="301">
        <v>1425808.03</v>
      </c>
      <c r="F176" s="274" t="s">
        <v>764</v>
      </c>
      <c r="G176" s="302"/>
      <c r="H176" s="301">
        <v>1425808.03</v>
      </c>
      <c r="I176" s="275" t="s">
        <v>749</v>
      </c>
    </row>
    <row r="177" spans="1:9" s="180" customFormat="1" x14ac:dyDescent="0.25">
      <c r="A177" s="293" t="s">
        <v>109</v>
      </c>
      <c r="B177" s="259" t="s">
        <v>766</v>
      </c>
      <c r="C177" s="309" t="s">
        <v>1025</v>
      </c>
      <c r="D177" s="305">
        <v>44501</v>
      </c>
      <c r="E177" s="301">
        <v>35055.83</v>
      </c>
      <c r="F177" s="274" t="s">
        <v>764</v>
      </c>
      <c r="G177" s="302"/>
      <c r="H177" s="301">
        <v>35055.83</v>
      </c>
      <c r="I177" s="275" t="s">
        <v>749</v>
      </c>
    </row>
    <row r="178" spans="1:9" s="180" customFormat="1" x14ac:dyDescent="0.25">
      <c r="A178" s="293" t="s">
        <v>109</v>
      </c>
      <c r="B178" s="259" t="s">
        <v>766</v>
      </c>
      <c r="C178" s="309" t="s">
        <v>1026</v>
      </c>
      <c r="D178" s="305">
        <v>44505</v>
      </c>
      <c r="E178" s="301">
        <v>17215.21</v>
      </c>
      <c r="F178" s="274" t="s">
        <v>764</v>
      </c>
      <c r="G178" s="302"/>
      <c r="H178" s="301">
        <v>17215.21</v>
      </c>
      <c r="I178" s="275" t="s">
        <v>749</v>
      </c>
    </row>
    <row r="179" spans="1:9" x14ac:dyDescent="0.25">
      <c r="A179" s="293" t="s">
        <v>116</v>
      </c>
      <c r="B179" s="259" t="s">
        <v>766</v>
      </c>
      <c r="C179" s="303" t="s">
        <v>809</v>
      </c>
      <c r="D179" s="305">
        <v>44348</v>
      </c>
      <c r="E179" s="301">
        <v>376611.36</v>
      </c>
      <c r="F179" s="274" t="s">
        <v>764</v>
      </c>
      <c r="G179" s="302"/>
      <c r="H179" s="277">
        <v>376611.36</v>
      </c>
      <c r="I179" s="275" t="s">
        <v>749</v>
      </c>
    </row>
    <row r="180" spans="1:9" x14ac:dyDescent="0.25">
      <c r="A180" s="293" t="s">
        <v>116</v>
      </c>
      <c r="B180" s="259" t="s">
        <v>766</v>
      </c>
      <c r="C180" s="303" t="s">
        <v>810</v>
      </c>
      <c r="D180" s="305">
        <v>44406</v>
      </c>
      <c r="E180" s="301">
        <v>33600</v>
      </c>
      <c r="F180" s="274" t="s">
        <v>764</v>
      </c>
      <c r="G180" s="302"/>
      <c r="H180" s="277">
        <v>33600</v>
      </c>
      <c r="I180" s="275" t="s">
        <v>749</v>
      </c>
    </row>
    <row r="181" spans="1:9" x14ac:dyDescent="0.25">
      <c r="A181" s="293" t="s">
        <v>116</v>
      </c>
      <c r="B181" s="259" t="s">
        <v>766</v>
      </c>
      <c r="C181" s="303" t="s">
        <v>811</v>
      </c>
      <c r="D181" s="305">
        <v>44406</v>
      </c>
      <c r="E181" s="301">
        <v>32852.080000000002</v>
      </c>
      <c r="F181" s="274" t="s">
        <v>764</v>
      </c>
      <c r="G181" s="276"/>
      <c r="H181" s="277">
        <v>32852.080000000002</v>
      </c>
      <c r="I181" s="275" t="s">
        <v>749</v>
      </c>
    </row>
    <row r="182" spans="1:9" x14ac:dyDescent="0.25">
      <c r="A182" s="293" t="s">
        <v>116</v>
      </c>
      <c r="B182" s="259" t="s">
        <v>766</v>
      </c>
      <c r="C182" s="303" t="s">
        <v>812</v>
      </c>
      <c r="D182" s="305">
        <v>44406</v>
      </c>
      <c r="E182" s="301">
        <v>20954.16</v>
      </c>
      <c r="F182" s="274" t="s">
        <v>764</v>
      </c>
      <c r="G182" s="276"/>
      <c r="H182" s="277">
        <v>20954.16</v>
      </c>
      <c r="I182" s="275" t="s">
        <v>749</v>
      </c>
    </row>
    <row r="183" spans="1:9" x14ac:dyDescent="0.25">
      <c r="A183" s="293" t="s">
        <v>116</v>
      </c>
      <c r="B183" s="259" t="s">
        <v>766</v>
      </c>
      <c r="C183" s="303" t="s">
        <v>813</v>
      </c>
      <c r="D183" s="305">
        <v>44406</v>
      </c>
      <c r="E183" s="301">
        <v>21050</v>
      </c>
      <c r="F183" s="274" t="s">
        <v>764</v>
      </c>
      <c r="G183" s="276"/>
      <c r="H183" s="277">
        <v>21050</v>
      </c>
      <c r="I183" s="275" t="s">
        <v>749</v>
      </c>
    </row>
    <row r="184" spans="1:9" x14ac:dyDescent="0.25">
      <c r="A184" s="293" t="s">
        <v>116</v>
      </c>
      <c r="B184" s="259" t="s">
        <v>766</v>
      </c>
      <c r="C184" s="303" t="s">
        <v>814</v>
      </c>
      <c r="D184" s="305">
        <v>44406</v>
      </c>
      <c r="E184" s="301">
        <v>113015.63</v>
      </c>
      <c r="F184" s="274" t="s">
        <v>764</v>
      </c>
      <c r="G184" s="302"/>
      <c r="H184" s="277">
        <v>113015.63</v>
      </c>
      <c r="I184" s="275" t="s">
        <v>749</v>
      </c>
    </row>
    <row r="185" spans="1:9" x14ac:dyDescent="0.25">
      <c r="A185" s="293" t="s">
        <v>116</v>
      </c>
      <c r="B185" s="259" t="s">
        <v>766</v>
      </c>
      <c r="C185" s="303" t="s">
        <v>815</v>
      </c>
      <c r="D185" s="305">
        <v>44406</v>
      </c>
      <c r="E185" s="301">
        <v>4979.6899999999996</v>
      </c>
      <c r="F185" s="274" t="s">
        <v>764</v>
      </c>
      <c r="G185" s="302"/>
      <c r="H185" s="277">
        <v>4979.6899999999996</v>
      </c>
      <c r="I185" s="275" t="s">
        <v>749</v>
      </c>
    </row>
    <row r="186" spans="1:9" x14ac:dyDescent="0.25">
      <c r="A186" s="293" t="s">
        <v>116</v>
      </c>
      <c r="B186" s="259" t="s">
        <v>766</v>
      </c>
      <c r="C186" s="303" t="s">
        <v>816</v>
      </c>
      <c r="D186" s="305">
        <v>44406</v>
      </c>
      <c r="E186" s="301">
        <v>6225</v>
      </c>
      <c r="F186" s="274" t="s">
        <v>764</v>
      </c>
      <c r="G186" s="302"/>
      <c r="H186" s="277">
        <v>6225</v>
      </c>
      <c r="I186" s="275" t="s">
        <v>749</v>
      </c>
    </row>
    <row r="187" spans="1:9" x14ac:dyDescent="0.25">
      <c r="A187" s="293" t="s">
        <v>116</v>
      </c>
      <c r="B187" s="259" t="s">
        <v>766</v>
      </c>
      <c r="C187" s="303" t="s">
        <v>817</v>
      </c>
      <c r="D187" s="305">
        <v>44406</v>
      </c>
      <c r="E187" s="301">
        <v>12435.16</v>
      </c>
      <c r="F187" s="274" t="s">
        <v>764</v>
      </c>
      <c r="G187" s="302"/>
      <c r="H187" s="277">
        <v>12435.16</v>
      </c>
      <c r="I187" s="275" t="s">
        <v>749</v>
      </c>
    </row>
    <row r="188" spans="1:9" x14ac:dyDescent="0.25">
      <c r="A188" s="293" t="s">
        <v>116</v>
      </c>
      <c r="B188" s="259" t="s">
        <v>766</v>
      </c>
      <c r="C188" s="303" t="s">
        <v>818</v>
      </c>
      <c r="D188" s="305">
        <v>44406</v>
      </c>
      <c r="E188" s="301">
        <v>16987.169999999998</v>
      </c>
      <c r="F188" s="274" t="s">
        <v>764</v>
      </c>
      <c r="G188" s="302"/>
      <c r="H188" s="277">
        <v>16987.169999999998</v>
      </c>
      <c r="I188" s="275" t="s">
        <v>749</v>
      </c>
    </row>
    <row r="189" spans="1:9" x14ac:dyDescent="0.25">
      <c r="A189" s="293" t="s">
        <v>116</v>
      </c>
      <c r="B189" s="259" t="s">
        <v>766</v>
      </c>
      <c r="C189" s="303" t="s">
        <v>819</v>
      </c>
      <c r="D189" s="305">
        <v>44406</v>
      </c>
      <c r="E189" s="301">
        <v>3900</v>
      </c>
      <c r="F189" s="274" t="s">
        <v>764</v>
      </c>
      <c r="G189" s="302"/>
      <c r="H189" s="277">
        <v>3900</v>
      </c>
      <c r="I189" s="275" t="s">
        <v>749</v>
      </c>
    </row>
    <row r="190" spans="1:9" x14ac:dyDescent="0.25">
      <c r="A190" s="293" t="s">
        <v>116</v>
      </c>
      <c r="B190" s="259" t="s">
        <v>766</v>
      </c>
      <c r="C190" s="303" t="s">
        <v>820</v>
      </c>
      <c r="D190" s="305">
        <v>44406</v>
      </c>
      <c r="E190" s="301">
        <v>15427.08</v>
      </c>
      <c r="F190" s="274" t="s">
        <v>764</v>
      </c>
      <c r="G190" s="302"/>
      <c r="H190" s="277">
        <v>15427.08</v>
      </c>
      <c r="I190" s="275" t="s">
        <v>749</v>
      </c>
    </row>
    <row r="191" spans="1:9" x14ac:dyDescent="0.25">
      <c r="A191" s="293" t="s">
        <v>119</v>
      </c>
      <c r="B191" s="259" t="s">
        <v>766</v>
      </c>
      <c r="C191" s="259" t="s">
        <v>118</v>
      </c>
      <c r="D191" s="272">
        <v>43564</v>
      </c>
      <c r="E191" s="276">
        <v>25480</v>
      </c>
      <c r="F191" s="274" t="s">
        <v>764</v>
      </c>
      <c r="G191" s="302"/>
      <c r="H191" s="277">
        <v>25480</v>
      </c>
      <c r="I191" s="275" t="s">
        <v>762</v>
      </c>
    </row>
    <row r="192" spans="1:9" x14ac:dyDescent="0.25">
      <c r="A192" s="293" t="s">
        <v>119</v>
      </c>
      <c r="B192" s="259" t="s">
        <v>766</v>
      </c>
      <c r="C192" s="303" t="s">
        <v>9</v>
      </c>
      <c r="D192" s="305">
        <v>43983</v>
      </c>
      <c r="E192" s="301">
        <v>5000000</v>
      </c>
      <c r="F192" s="274" t="s">
        <v>764</v>
      </c>
      <c r="G192" s="302"/>
      <c r="H192" s="277">
        <v>5000000</v>
      </c>
      <c r="I192" s="275" t="s">
        <v>762</v>
      </c>
    </row>
    <row r="193" spans="1:9" x14ac:dyDescent="0.25">
      <c r="A193" s="293" t="s">
        <v>126</v>
      </c>
      <c r="B193" s="259" t="s">
        <v>766</v>
      </c>
      <c r="C193" s="303" t="s">
        <v>125</v>
      </c>
      <c r="D193" s="305">
        <v>43405</v>
      </c>
      <c r="E193" s="301">
        <v>118000</v>
      </c>
      <c r="F193" s="274" t="s">
        <v>764</v>
      </c>
      <c r="G193" s="302"/>
      <c r="H193" s="277">
        <v>118000</v>
      </c>
      <c r="I193" s="275" t="s">
        <v>762</v>
      </c>
    </row>
    <row r="194" spans="1:9" x14ac:dyDescent="0.25">
      <c r="A194" s="293" t="s">
        <v>126</v>
      </c>
      <c r="B194" s="259" t="s">
        <v>766</v>
      </c>
      <c r="C194" s="303" t="s">
        <v>127</v>
      </c>
      <c r="D194" s="305">
        <v>43983</v>
      </c>
      <c r="E194" s="301">
        <v>254500</v>
      </c>
      <c r="F194" s="274" t="s">
        <v>764</v>
      </c>
      <c r="G194" s="301"/>
      <c r="H194" s="277">
        <v>254500</v>
      </c>
      <c r="I194" s="275" t="s">
        <v>762</v>
      </c>
    </row>
    <row r="195" spans="1:9" x14ac:dyDescent="0.25">
      <c r="A195" s="293" t="s">
        <v>126</v>
      </c>
      <c r="B195" s="259" t="s">
        <v>766</v>
      </c>
      <c r="C195" s="303" t="s">
        <v>128</v>
      </c>
      <c r="D195" s="305">
        <v>43983</v>
      </c>
      <c r="E195" s="301">
        <v>202000</v>
      </c>
      <c r="F195" s="274" t="s">
        <v>764</v>
      </c>
      <c r="G195" s="302"/>
      <c r="H195" s="277">
        <v>202000</v>
      </c>
      <c r="I195" s="275" t="s">
        <v>762</v>
      </c>
    </row>
    <row r="196" spans="1:9" x14ac:dyDescent="0.25">
      <c r="A196" s="293" t="s">
        <v>126</v>
      </c>
      <c r="B196" s="259" t="s">
        <v>766</v>
      </c>
      <c r="C196" s="303" t="s">
        <v>129</v>
      </c>
      <c r="D196" s="305">
        <v>43983</v>
      </c>
      <c r="E196" s="301">
        <v>192000</v>
      </c>
      <c r="F196" s="274" t="s">
        <v>764</v>
      </c>
      <c r="G196" s="302"/>
      <c r="H196" s="277">
        <v>192000</v>
      </c>
      <c r="I196" s="275" t="s">
        <v>762</v>
      </c>
    </row>
    <row r="197" spans="1:9" x14ac:dyDescent="0.25">
      <c r="A197" s="293" t="s">
        <v>126</v>
      </c>
      <c r="B197" s="259" t="s">
        <v>766</v>
      </c>
      <c r="C197" s="303" t="s">
        <v>132</v>
      </c>
      <c r="D197" s="305">
        <v>43983</v>
      </c>
      <c r="E197" s="301">
        <v>190000</v>
      </c>
      <c r="F197" s="274" t="s">
        <v>764</v>
      </c>
      <c r="G197" s="276"/>
      <c r="H197" s="277">
        <v>190000</v>
      </c>
      <c r="I197" s="275" t="s">
        <v>762</v>
      </c>
    </row>
    <row r="198" spans="1:9" x14ac:dyDescent="0.25">
      <c r="A198" s="293" t="s">
        <v>126</v>
      </c>
      <c r="B198" s="259" t="s">
        <v>766</v>
      </c>
      <c r="C198" s="303" t="s">
        <v>133</v>
      </c>
      <c r="D198" s="305">
        <v>43983</v>
      </c>
      <c r="E198" s="301">
        <v>95000</v>
      </c>
      <c r="F198" s="274" t="s">
        <v>764</v>
      </c>
      <c r="G198" s="301"/>
      <c r="H198" s="277">
        <v>95000</v>
      </c>
      <c r="I198" s="275" t="s">
        <v>762</v>
      </c>
    </row>
    <row r="199" spans="1:9" x14ac:dyDescent="0.25">
      <c r="A199" s="293" t="s">
        <v>126</v>
      </c>
      <c r="B199" s="259" t="s">
        <v>766</v>
      </c>
      <c r="C199" s="303" t="s">
        <v>135</v>
      </c>
      <c r="D199" s="305">
        <v>44105</v>
      </c>
      <c r="E199" s="301">
        <v>143250</v>
      </c>
      <c r="F199" s="274" t="s">
        <v>764</v>
      </c>
      <c r="G199" s="301"/>
      <c r="H199" s="277">
        <v>143250</v>
      </c>
      <c r="I199" s="275" t="s">
        <v>762</v>
      </c>
    </row>
    <row r="200" spans="1:9" x14ac:dyDescent="0.25">
      <c r="A200" s="293" t="s">
        <v>126</v>
      </c>
      <c r="B200" s="259" t="s">
        <v>766</v>
      </c>
      <c r="C200" s="303" t="s">
        <v>136</v>
      </c>
      <c r="D200" s="305">
        <v>44197</v>
      </c>
      <c r="E200" s="301">
        <v>415000</v>
      </c>
      <c r="F200" s="274" t="s">
        <v>764</v>
      </c>
      <c r="G200" s="302"/>
      <c r="H200" s="277">
        <v>415000</v>
      </c>
      <c r="I200" s="275" t="s">
        <v>749</v>
      </c>
    </row>
    <row r="201" spans="1:9" x14ac:dyDescent="0.25">
      <c r="A201" s="293" t="s">
        <v>126</v>
      </c>
      <c r="B201" s="259" t="s">
        <v>766</v>
      </c>
      <c r="C201" s="309" t="s">
        <v>140</v>
      </c>
      <c r="D201" s="305">
        <v>44210</v>
      </c>
      <c r="E201" s="301">
        <v>101000</v>
      </c>
      <c r="F201" s="274" t="s">
        <v>764</v>
      </c>
      <c r="G201" s="302"/>
      <c r="H201" s="277">
        <v>101000</v>
      </c>
      <c r="I201" s="275" t="s">
        <v>749</v>
      </c>
    </row>
    <row r="202" spans="1:9" x14ac:dyDescent="0.25">
      <c r="A202" s="293" t="s">
        <v>126</v>
      </c>
      <c r="B202" s="259" t="s">
        <v>766</v>
      </c>
      <c r="C202" s="309" t="s">
        <v>141</v>
      </c>
      <c r="D202" s="305">
        <v>44210</v>
      </c>
      <c r="E202" s="301">
        <v>808000</v>
      </c>
      <c r="F202" s="274" t="s">
        <v>764</v>
      </c>
      <c r="G202" s="302"/>
      <c r="H202" s="277">
        <v>808000</v>
      </c>
      <c r="I202" s="275" t="s">
        <v>749</v>
      </c>
    </row>
    <row r="203" spans="1:9" x14ac:dyDescent="0.25">
      <c r="A203" s="293" t="s">
        <v>126</v>
      </c>
      <c r="B203" s="259" t="s">
        <v>766</v>
      </c>
      <c r="C203" s="309" t="s">
        <v>823</v>
      </c>
      <c r="D203" s="305">
        <v>43983</v>
      </c>
      <c r="E203" s="301">
        <v>68250</v>
      </c>
      <c r="F203" s="274" t="s">
        <v>764</v>
      </c>
      <c r="G203" s="302"/>
      <c r="H203" s="277">
        <v>68250</v>
      </c>
      <c r="I203" s="275" t="s">
        <v>762</v>
      </c>
    </row>
    <row r="204" spans="1:9" x14ac:dyDescent="0.25">
      <c r="A204" s="293" t="s">
        <v>126</v>
      </c>
      <c r="B204" s="259" t="s">
        <v>766</v>
      </c>
      <c r="C204" s="309" t="s">
        <v>824</v>
      </c>
      <c r="D204" s="305">
        <v>44348</v>
      </c>
      <c r="E204" s="301">
        <v>235500</v>
      </c>
      <c r="F204" s="274" t="s">
        <v>764</v>
      </c>
      <c r="G204" s="302"/>
      <c r="H204" s="277">
        <v>235500</v>
      </c>
      <c r="I204" s="275" t="s">
        <v>749</v>
      </c>
    </row>
    <row r="205" spans="1:9" x14ac:dyDescent="0.25">
      <c r="A205" s="293" t="s">
        <v>847</v>
      </c>
      <c r="B205" s="259" t="s">
        <v>766</v>
      </c>
      <c r="C205" s="309" t="s">
        <v>848</v>
      </c>
      <c r="D205" s="305">
        <v>44404</v>
      </c>
      <c r="E205" s="301">
        <v>87375</v>
      </c>
      <c r="F205" s="274" t="s">
        <v>764</v>
      </c>
      <c r="G205" s="302"/>
      <c r="H205" s="277">
        <v>87375</v>
      </c>
      <c r="I205" s="275" t="s">
        <v>749</v>
      </c>
    </row>
    <row r="206" spans="1:9" x14ac:dyDescent="0.25">
      <c r="A206" s="293" t="s">
        <v>849</v>
      </c>
      <c r="B206" s="259" t="s">
        <v>766</v>
      </c>
      <c r="C206" s="309" t="s">
        <v>850</v>
      </c>
      <c r="D206" s="305">
        <v>44418</v>
      </c>
      <c r="E206" s="301">
        <v>820000</v>
      </c>
      <c r="F206" s="307">
        <v>44544</v>
      </c>
      <c r="G206" s="277">
        <v>820000</v>
      </c>
      <c r="H206" s="277">
        <v>0</v>
      </c>
      <c r="I206" s="275" t="s">
        <v>1109</v>
      </c>
    </row>
    <row r="207" spans="1:9" x14ac:dyDescent="0.25">
      <c r="A207" s="293" t="s">
        <v>849</v>
      </c>
      <c r="B207" s="259" t="s">
        <v>766</v>
      </c>
      <c r="C207" s="309" t="s">
        <v>851</v>
      </c>
      <c r="D207" s="305">
        <v>44418</v>
      </c>
      <c r="E207" s="301">
        <v>3848000</v>
      </c>
      <c r="F207" s="274" t="s">
        <v>764</v>
      </c>
      <c r="G207" s="276"/>
      <c r="H207" s="277">
        <v>3848000</v>
      </c>
      <c r="I207" s="275" t="s">
        <v>749</v>
      </c>
    </row>
    <row r="208" spans="1:9" x14ac:dyDescent="0.25">
      <c r="A208" s="293" t="s">
        <v>849</v>
      </c>
      <c r="B208" s="259" t="s">
        <v>766</v>
      </c>
      <c r="C208" s="309" t="s">
        <v>852</v>
      </c>
      <c r="D208" s="305">
        <v>44418</v>
      </c>
      <c r="E208" s="301">
        <v>1312000</v>
      </c>
      <c r="F208" s="274" t="s">
        <v>764</v>
      </c>
      <c r="G208" s="273"/>
      <c r="H208" s="277">
        <v>1312000</v>
      </c>
      <c r="I208" s="275" t="s">
        <v>749</v>
      </c>
    </row>
    <row r="209" spans="1:9" x14ac:dyDescent="0.25">
      <c r="A209" s="293" t="s">
        <v>849</v>
      </c>
      <c r="B209" s="259" t="s">
        <v>766</v>
      </c>
      <c r="C209" s="309" t="s">
        <v>853</v>
      </c>
      <c r="D209" s="305">
        <v>44438</v>
      </c>
      <c r="E209" s="301">
        <v>56000</v>
      </c>
      <c r="F209" s="274" t="s">
        <v>764</v>
      </c>
      <c r="G209" s="273"/>
      <c r="H209" s="277">
        <v>56000</v>
      </c>
      <c r="I209" s="275" t="s">
        <v>749</v>
      </c>
    </row>
    <row r="210" spans="1:9" x14ac:dyDescent="0.25">
      <c r="A210" s="293" t="s">
        <v>849</v>
      </c>
      <c r="B210" s="259" t="s">
        <v>766</v>
      </c>
      <c r="C210" s="309" t="s">
        <v>854</v>
      </c>
      <c r="D210" s="305">
        <v>44438</v>
      </c>
      <c r="E210" s="301">
        <v>78500</v>
      </c>
      <c r="F210" s="274" t="s">
        <v>764</v>
      </c>
      <c r="G210" s="276"/>
      <c r="H210" s="277">
        <v>78500</v>
      </c>
      <c r="I210" s="275" t="s">
        <v>749</v>
      </c>
    </row>
    <row r="211" spans="1:9" x14ac:dyDescent="0.25">
      <c r="A211" s="293" t="s">
        <v>849</v>
      </c>
      <c r="B211" s="259" t="s">
        <v>766</v>
      </c>
      <c r="C211" s="309" t="s">
        <v>855</v>
      </c>
      <c r="D211" s="305">
        <v>44438</v>
      </c>
      <c r="E211" s="301">
        <v>157000</v>
      </c>
      <c r="F211" s="274" t="s">
        <v>764</v>
      </c>
      <c r="G211" s="276"/>
      <c r="H211" s="277">
        <v>157000</v>
      </c>
      <c r="I211" s="275" t="s">
        <v>749</v>
      </c>
    </row>
    <row r="212" spans="1:9" x14ac:dyDescent="0.25">
      <c r="A212" s="293" t="s">
        <v>847</v>
      </c>
      <c r="B212" s="259" t="s">
        <v>766</v>
      </c>
      <c r="C212" s="309" t="s">
        <v>856</v>
      </c>
      <c r="D212" s="305">
        <v>44434</v>
      </c>
      <c r="E212" s="301">
        <v>294000</v>
      </c>
      <c r="F212" s="274" t="s">
        <v>764</v>
      </c>
      <c r="G212" s="276"/>
      <c r="H212" s="277">
        <v>294000</v>
      </c>
      <c r="I212" s="275" t="s">
        <v>749</v>
      </c>
    </row>
    <row r="213" spans="1:9" x14ac:dyDescent="0.25">
      <c r="A213" s="293" t="s">
        <v>649</v>
      </c>
      <c r="B213" s="259" t="s">
        <v>766</v>
      </c>
      <c r="C213" s="309" t="s">
        <v>936</v>
      </c>
      <c r="D213" s="305">
        <v>44470</v>
      </c>
      <c r="E213" s="301">
        <v>2562500</v>
      </c>
      <c r="F213" s="274" t="s">
        <v>764</v>
      </c>
      <c r="G213" s="302"/>
      <c r="H213" s="277">
        <v>2562500</v>
      </c>
      <c r="I213" s="275" t="s">
        <v>749</v>
      </c>
    </row>
    <row r="214" spans="1:9" s="180" customFormat="1" x14ac:dyDescent="0.25">
      <c r="A214" s="293" t="s">
        <v>649</v>
      </c>
      <c r="B214" s="259" t="s">
        <v>766</v>
      </c>
      <c r="C214" s="306" t="s">
        <v>836</v>
      </c>
      <c r="D214" s="307">
        <v>44501</v>
      </c>
      <c r="E214" s="301">
        <v>2311500</v>
      </c>
      <c r="F214" s="274" t="s">
        <v>764</v>
      </c>
      <c r="G214" s="302"/>
      <c r="H214" s="301">
        <v>2311500</v>
      </c>
      <c r="I214" s="275" t="s">
        <v>749</v>
      </c>
    </row>
    <row r="215" spans="1:9" s="180" customFormat="1" x14ac:dyDescent="0.25">
      <c r="A215" s="293" t="s">
        <v>649</v>
      </c>
      <c r="B215" s="259" t="s">
        <v>766</v>
      </c>
      <c r="C215" s="306" t="s">
        <v>1060</v>
      </c>
      <c r="D215" s="307">
        <v>44501</v>
      </c>
      <c r="E215" s="301">
        <v>2018514</v>
      </c>
      <c r="F215" s="274" t="s">
        <v>764</v>
      </c>
      <c r="G215" s="302"/>
      <c r="H215" s="301">
        <v>2018514</v>
      </c>
      <c r="I215" s="275" t="s">
        <v>749</v>
      </c>
    </row>
    <row r="216" spans="1:9" s="180" customFormat="1" x14ac:dyDescent="0.25">
      <c r="A216" s="293" t="s">
        <v>649</v>
      </c>
      <c r="B216" s="259" t="s">
        <v>766</v>
      </c>
      <c r="C216" s="306" t="s">
        <v>1061</v>
      </c>
      <c r="D216" s="307">
        <v>44501</v>
      </c>
      <c r="E216" s="301">
        <v>4668678</v>
      </c>
      <c r="F216" s="274" t="s">
        <v>764</v>
      </c>
      <c r="G216" s="302"/>
      <c r="H216" s="301">
        <v>4668678</v>
      </c>
      <c r="I216" s="275" t="s">
        <v>749</v>
      </c>
    </row>
    <row r="217" spans="1:9" s="180" customFormat="1" x14ac:dyDescent="0.25">
      <c r="A217" s="293" t="s">
        <v>649</v>
      </c>
      <c r="B217" s="259" t="s">
        <v>766</v>
      </c>
      <c r="C217" s="306" t="s">
        <v>1062</v>
      </c>
      <c r="D217" s="307">
        <v>44501</v>
      </c>
      <c r="E217" s="301">
        <v>230000</v>
      </c>
      <c r="F217" s="274" t="s">
        <v>764</v>
      </c>
      <c r="G217" s="302"/>
      <c r="H217" s="301">
        <v>230000</v>
      </c>
      <c r="I217" s="275" t="s">
        <v>749</v>
      </c>
    </row>
    <row r="218" spans="1:9" s="180" customFormat="1" x14ac:dyDescent="0.25">
      <c r="A218" s="293" t="s">
        <v>649</v>
      </c>
      <c r="B218" s="259" t="s">
        <v>766</v>
      </c>
      <c r="C218" s="306" t="s">
        <v>1063</v>
      </c>
      <c r="D218" s="307">
        <v>44501</v>
      </c>
      <c r="E218" s="301">
        <v>136500</v>
      </c>
      <c r="F218" s="274" t="s">
        <v>764</v>
      </c>
      <c r="G218" s="302"/>
      <c r="H218" s="301">
        <v>136500</v>
      </c>
      <c r="I218" s="275" t="s">
        <v>749</v>
      </c>
    </row>
    <row r="219" spans="1:9" s="180" customFormat="1" x14ac:dyDescent="0.25">
      <c r="A219" s="293" t="s">
        <v>649</v>
      </c>
      <c r="B219" s="259" t="s">
        <v>766</v>
      </c>
      <c r="C219" s="306" t="s">
        <v>1064</v>
      </c>
      <c r="D219" s="307">
        <v>44510</v>
      </c>
      <c r="E219" s="301">
        <v>4642000</v>
      </c>
      <c r="F219" s="274" t="s">
        <v>764</v>
      </c>
      <c r="G219" s="302"/>
      <c r="H219" s="301">
        <v>4642000</v>
      </c>
      <c r="I219" s="275" t="s">
        <v>749</v>
      </c>
    </row>
    <row r="220" spans="1:9" s="180" customFormat="1" x14ac:dyDescent="0.25">
      <c r="A220" s="293" t="s">
        <v>649</v>
      </c>
      <c r="B220" s="259" t="s">
        <v>766</v>
      </c>
      <c r="C220" s="306" t="s">
        <v>1065</v>
      </c>
      <c r="D220" s="307">
        <v>44510</v>
      </c>
      <c r="E220" s="301">
        <v>1922800</v>
      </c>
      <c r="F220" s="274" t="s">
        <v>764</v>
      </c>
      <c r="G220" s="302"/>
      <c r="H220" s="301">
        <v>1922800</v>
      </c>
      <c r="I220" s="275" t="s">
        <v>749</v>
      </c>
    </row>
    <row r="221" spans="1:9" s="180" customFormat="1" x14ac:dyDescent="0.25">
      <c r="A221" s="293" t="s">
        <v>649</v>
      </c>
      <c r="B221" s="259" t="s">
        <v>766</v>
      </c>
      <c r="C221" s="306" t="s">
        <v>1066</v>
      </c>
      <c r="D221" s="307">
        <v>44515</v>
      </c>
      <c r="E221" s="301">
        <v>2300000</v>
      </c>
      <c r="F221" s="274" t="s">
        <v>764</v>
      </c>
      <c r="G221" s="302"/>
      <c r="H221" s="301">
        <v>2300000</v>
      </c>
      <c r="I221" s="275" t="s">
        <v>749</v>
      </c>
    </row>
    <row r="222" spans="1:9" s="180" customFormat="1" x14ac:dyDescent="0.25">
      <c r="A222" s="293" t="s">
        <v>649</v>
      </c>
      <c r="B222" s="259" t="s">
        <v>766</v>
      </c>
      <c r="C222" s="306" t="s">
        <v>1067</v>
      </c>
      <c r="D222" s="307">
        <v>44517</v>
      </c>
      <c r="E222" s="301">
        <v>1408000</v>
      </c>
      <c r="F222" s="274" t="s">
        <v>764</v>
      </c>
      <c r="G222" s="302"/>
      <c r="H222" s="301">
        <v>1408000</v>
      </c>
      <c r="I222" s="275" t="s">
        <v>749</v>
      </c>
    </row>
    <row r="223" spans="1:9" s="180" customFormat="1" x14ac:dyDescent="0.25">
      <c r="A223" s="293" t="s">
        <v>649</v>
      </c>
      <c r="B223" s="259" t="s">
        <v>766</v>
      </c>
      <c r="C223" s="306" t="s">
        <v>1068</v>
      </c>
      <c r="D223" s="307">
        <v>44517</v>
      </c>
      <c r="E223" s="301">
        <v>2058000</v>
      </c>
      <c r="F223" s="274" t="s">
        <v>764</v>
      </c>
      <c r="G223" s="302"/>
      <c r="H223" s="301">
        <v>2058000</v>
      </c>
      <c r="I223" s="275" t="s">
        <v>749</v>
      </c>
    </row>
    <row r="224" spans="1:9" s="180" customFormat="1" x14ac:dyDescent="0.25">
      <c r="A224" s="293" t="s">
        <v>649</v>
      </c>
      <c r="B224" s="259" t="s">
        <v>766</v>
      </c>
      <c r="C224" s="306" t="s">
        <v>1069</v>
      </c>
      <c r="D224" s="307">
        <v>44518</v>
      </c>
      <c r="E224" s="301">
        <v>940500</v>
      </c>
      <c r="F224" s="274" t="s">
        <v>764</v>
      </c>
      <c r="G224" s="302"/>
      <c r="H224" s="301">
        <v>940500</v>
      </c>
      <c r="I224" s="275" t="s">
        <v>749</v>
      </c>
    </row>
    <row r="225" spans="1:9" s="180" customFormat="1" x14ac:dyDescent="0.25">
      <c r="A225" s="293" t="s">
        <v>649</v>
      </c>
      <c r="B225" s="259" t="s">
        <v>766</v>
      </c>
      <c r="C225" s="306" t="s">
        <v>1070</v>
      </c>
      <c r="D225" s="307">
        <v>44518</v>
      </c>
      <c r="E225" s="301">
        <v>825000</v>
      </c>
      <c r="F225" s="274" t="s">
        <v>764</v>
      </c>
      <c r="G225" s="302"/>
      <c r="H225" s="301">
        <v>825000</v>
      </c>
      <c r="I225" s="275" t="s">
        <v>749</v>
      </c>
    </row>
    <row r="226" spans="1:9" s="180" customFormat="1" x14ac:dyDescent="0.25">
      <c r="A226" s="293" t="s">
        <v>649</v>
      </c>
      <c r="B226" s="259" t="s">
        <v>766</v>
      </c>
      <c r="C226" s="306" t="s">
        <v>1071</v>
      </c>
      <c r="D226" s="307">
        <v>44524</v>
      </c>
      <c r="E226" s="301">
        <v>205000</v>
      </c>
      <c r="F226" s="274" t="s">
        <v>764</v>
      </c>
      <c r="G226" s="302"/>
      <c r="H226" s="301">
        <v>205000</v>
      </c>
      <c r="I226" s="275" t="s">
        <v>749</v>
      </c>
    </row>
    <row r="227" spans="1:9" s="180" customFormat="1" x14ac:dyDescent="0.25">
      <c r="A227" s="293" t="s">
        <v>649</v>
      </c>
      <c r="B227" s="259" t="s">
        <v>766</v>
      </c>
      <c r="C227" s="306" t="s">
        <v>1072</v>
      </c>
      <c r="D227" s="307">
        <v>44524</v>
      </c>
      <c r="E227" s="301">
        <v>136500</v>
      </c>
      <c r="F227" s="274" t="s">
        <v>764</v>
      </c>
      <c r="G227" s="302"/>
      <c r="H227" s="301">
        <v>136500</v>
      </c>
      <c r="I227" s="275" t="s">
        <v>749</v>
      </c>
    </row>
    <row r="228" spans="1:9" s="180" customFormat="1" x14ac:dyDescent="0.25">
      <c r="A228" s="293" t="s">
        <v>649</v>
      </c>
      <c r="B228" s="259" t="s">
        <v>766</v>
      </c>
      <c r="C228" s="306" t="s">
        <v>1073</v>
      </c>
      <c r="D228" s="307">
        <v>44524</v>
      </c>
      <c r="E228" s="301">
        <v>415000</v>
      </c>
      <c r="F228" s="274" t="s">
        <v>764</v>
      </c>
      <c r="G228" s="302"/>
      <c r="H228" s="301">
        <v>415000</v>
      </c>
      <c r="I228" s="275" t="s">
        <v>749</v>
      </c>
    </row>
    <row r="229" spans="1:9" s="180" customFormat="1" x14ac:dyDescent="0.25">
      <c r="A229" s="293" t="s">
        <v>649</v>
      </c>
      <c r="B229" s="259" t="s">
        <v>766</v>
      </c>
      <c r="C229" s="306" t="s">
        <v>1074</v>
      </c>
      <c r="D229" s="307">
        <v>44531</v>
      </c>
      <c r="E229" s="301">
        <v>525000</v>
      </c>
      <c r="F229" s="274" t="s">
        <v>764</v>
      </c>
      <c r="G229" s="302"/>
      <c r="H229" s="301">
        <v>525000</v>
      </c>
      <c r="I229" s="275" t="s">
        <v>749</v>
      </c>
    </row>
    <row r="230" spans="1:9" s="180" customFormat="1" x14ac:dyDescent="0.25">
      <c r="A230" s="293" t="s">
        <v>649</v>
      </c>
      <c r="B230" s="259" t="s">
        <v>766</v>
      </c>
      <c r="C230" s="306" t="s">
        <v>1075</v>
      </c>
      <c r="D230" s="307">
        <v>44531</v>
      </c>
      <c r="E230" s="301">
        <v>514169.76</v>
      </c>
      <c r="F230" s="274" t="s">
        <v>764</v>
      </c>
      <c r="G230" s="302"/>
      <c r="H230" s="301">
        <v>514169.76</v>
      </c>
      <c r="I230" s="275" t="s">
        <v>749</v>
      </c>
    </row>
    <row r="231" spans="1:9" s="180" customFormat="1" x14ac:dyDescent="0.25">
      <c r="A231" s="293" t="s">
        <v>649</v>
      </c>
      <c r="B231" s="259" t="s">
        <v>766</v>
      </c>
      <c r="C231" s="306" t="s">
        <v>1076</v>
      </c>
      <c r="D231" s="307">
        <v>44531</v>
      </c>
      <c r="E231" s="301">
        <v>1380000</v>
      </c>
      <c r="F231" s="274" t="s">
        <v>764</v>
      </c>
      <c r="G231" s="302"/>
      <c r="H231" s="301">
        <v>1380000</v>
      </c>
      <c r="I231" s="275" t="s">
        <v>749</v>
      </c>
    </row>
    <row r="232" spans="1:9" s="180" customFormat="1" x14ac:dyDescent="0.25">
      <c r="A232" s="293" t="s">
        <v>649</v>
      </c>
      <c r="B232" s="259" t="s">
        <v>766</v>
      </c>
      <c r="C232" s="306" t="s">
        <v>1077</v>
      </c>
      <c r="D232" s="307">
        <v>44531</v>
      </c>
      <c r="E232" s="301">
        <v>230000</v>
      </c>
      <c r="F232" s="274" t="s">
        <v>764</v>
      </c>
      <c r="G232" s="302"/>
      <c r="H232" s="301">
        <v>230000</v>
      </c>
      <c r="I232" s="275" t="s">
        <v>749</v>
      </c>
    </row>
    <row r="233" spans="1:9" s="180" customFormat="1" x14ac:dyDescent="0.25">
      <c r="A233" s="293" t="s">
        <v>649</v>
      </c>
      <c r="B233" s="259" t="s">
        <v>766</v>
      </c>
      <c r="C233" s="306" t="s">
        <v>1078</v>
      </c>
      <c r="D233" s="307">
        <v>44538</v>
      </c>
      <c r="E233" s="301">
        <v>831600</v>
      </c>
      <c r="F233" s="274" t="s">
        <v>764</v>
      </c>
      <c r="G233" s="302"/>
      <c r="H233" s="301">
        <v>831600</v>
      </c>
      <c r="I233" s="275" t="s">
        <v>749</v>
      </c>
    </row>
    <row r="234" spans="1:9" s="180" customFormat="1" x14ac:dyDescent="0.25">
      <c r="A234" s="293" t="s">
        <v>649</v>
      </c>
      <c r="B234" s="259" t="s">
        <v>766</v>
      </c>
      <c r="C234" s="306" t="s">
        <v>1079</v>
      </c>
      <c r="D234" s="307">
        <v>44543</v>
      </c>
      <c r="E234" s="301">
        <v>4644000</v>
      </c>
      <c r="F234" s="274" t="s">
        <v>764</v>
      </c>
      <c r="G234" s="302"/>
      <c r="H234" s="301">
        <v>4644000</v>
      </c>
      <c r="I234" s="275" t="s">
        <v>749</v>
      </c>
    </row>
    <row r="235" spans="1:9" s="180" customFormat="1" x14ac:dyDescent="0.25">
      <c r="A235" s="293" t="s">
        <v>649</v>
      </c>
      <c r="B235" s="259" t="s">
        <v>766</v>
      </c>
      <c r="C235" s="306" t="s">
        <v>1080</v>
      </c>
      <c r="D235" s="307">
        <v>44544</v>
      </c>
      <c r="E235" s="301">
        <v>489265.2</v>
      </c>
      <c r="F235" s="274" t="s">
        <v>764</v>
      </c>
      <c r="G235" s="301"/>
      <c r="H235" s="301">
        <v>489265.2</v>
      </c>
      <c r="I235" s="275" t="s">
        <v>749</v>
      </c>
    </row>
    <row r="236" spans="1:9" x14ac:dyDescent="0.25">
      <c r="A236" s="293" t="s">
        <v>144</v>
      </c>
      <c r="B236" s="259" t="s">
        <v>766</v>
      </c>
      <c r="C236" s="303" t="s">
        <v>143</v>
      </c>
      <c r="D236" s="272">
        <v>43983</v>
      </c>
      <c r="E236" s="301">
        <v>636908.29</v>
      </c>
      <c r="F236" s="274" t="s">
        <v>764</v>
      </c>
      <c r="G236" s="302"/>
      <c r="H236" s="277">
        <v>636908.29</v>
      </c>
      <c r="I236" s="275" t="s">
        <v>762</v>
      </c>
    </row>
    <row r="237" spans="1:9" x14ac:dyDescent="0.25">
      <c r="A237" s="293" t="s">
        <v>144</v>
      </c>
      <c r="B237" s="259" t="s">
        <v>766</v>
      </c>
      <c r="C237" s="303" t="s">
        <v>15</v>
      </c>
      <c r="D237" s="272">
        <v>44105</v>
      </c>
      <c r="E237" s="301">
        <v>304599.98</v>
      </c>
      <c r="F237" s="274" t="s">
        <v>764</v>
      </c>
      <c r="G237" s="302"/>
      <c r="H237" s="277">
        <v>304599.98</v>
      </c>
      <c r="I237" s="275" t="s">
        <v>762</v>
      </c>
    </row>
    <row r="238" spans="1:9" x14ac:dyDescent="0.25">
      <c r="A238" s="293" t="s">
        <v>144</v>
      </c>
      <c r="B238" s="259" t="s">
        <v>766</v>
      </c>
      <c r="C238" s="303" t="s">
        <v>145</v>
      </c>
      <c r="D238" s="272">
        <v>44317</v>
      </c>
      <c r="E238" s="301">
        <v>185945.81</v>
      </c>
      <c r="F238" s="274" t="s">
        <v>764</v>
      </c>
      <c r="G238" s="301"/>
      <c r="H238" s="277">
        <v>185945.81</v>
      </c>
      <c r="I238" s="275" t="s">
        <v>749</v>
      </c>
    </row>
    <row r="239" spans="1:9" x14ac:dyDescent="0.25">
      <c r="A239" s="293" t="s">
        <v>144</v>
      </c>
      <c r="B239" s="259" t="s">
        <v>766</v>
      </c>
      <c r="C239" s="303" t="s">
        <v>146</v>
      </c>
      <c r="D239" s="272">
        <v>44317</v>
      </c>
      <c r="E239" s="301">
        <v>206595.8</v>
      </c>
      <c r="F239" s="274" t="s">
        <v>764</v>
      </c>
      <c r="G239" s="302"/>
      <c r="H239" s="277">
        <v>206595.8</v>
      </c>
      <c r="I239" s="275" t="s">
        <v>749</v>
      </c>
    </row>
    <row r="240" spans="1:9" x14ac:dyDescent="0.25">
      <c r="A240" s="293" t="s">
        <v>144</v>
      </c>
      <c r="B240" s="259" t="s">
        <v>766</v>
      </c>
      <c r="C240" s="303" t="s">
        <v>147</v>
      </c>
      <c r="D240" s="272">
        <v>44348</v>
      </c>
      <c r="E240" s="301">
        <v>200120.8</v>
      </c>
      <c r="F240" s="274" t="s">
        <v>764</v>
      </c>
      <c r="G240" s="302"/>
      <c r="H240" s="277">
        <v>200120.8</v>
      </c>
      <c r="I240" s="275" t="s">
        <v>749</v>
      </c>
    </row>
    <row r="241" spans="1:9" s="180" customFormat="1" x14ac:dyDescent="0.25">
      <c r="A241" s="293" t="s">
        <v>144</v>
      </c>
      <c r="B241" s="259" t="s">
        <v>766</v>
      </c>
      <c r="C241" s="303" t="s">
        <v>1027</v>
      </c>
      <c r="D241" s="272">
        <v>44501</v>
      </c>
      <c r="E241" s="301">
        <v>89091.65</v>
      </c>
      <c r="F241" s="274" t="s">
        <v>764</v>
      </c>
      <c r="G241" s="302"/>
      <c r="H241" s="301">
        <v>89091.65</v>
      </c>
      <c r="I241" s="275" t="s">
        <v>749</v>
      </c>
    </row>
    <row r="242" spans="1:9" x14ac:dyDescent="0.25">
      <c r="A242" s="293" t="s">
        <v>149</v>
      </c>
      <c r="B242" s="259" t="s">
        <v>766</v>
      </c>
      <c r="C242" s="259" t="s">
        <v>148</v>
      </c>
      <c r="D242" s="272">
        <v>43132</v>
      </c>
      <c r="E242" s="276">
        <v>14750</v>
      </c>
      <c r="F242" s="274" t="s">
        <v>764</v>
      </c>
      <c r="G242" s="302"/>
      <c r="H242" s="277">
        <v>14750</v>
      </c>
      <c r="I242" s="275" t="s">
        <v>762</v>
      </c>
    </row>
    <row r="243" spans="1:9" x14ac:dyDescent="0.25">
      <c r="A243" s="293" t="s">
        <v>151</v>
      </c>
      <c r="B243" s="259" t="s">
        <v>766</v>
      </c>
      <c r="C243" s="259" t="s">
        <v>153</v>
      </c>
      <c r="D243" s="272">
        <v>43862</v>
      </c>
      <c r="E243" s="276">
        <v>50732.15</v>
      </c>
      <c r="F243" s="274" t="s">
        <v>764</v>
      </c>
      <c r="G243" s="302"/>
      <c r="H243" s="277">
        <v>50732.15</v>
      </c>
      <c r="I243" s="275" t="s">
        <v>762</v>
      </c>
    </row>
    <row r="244" spans="1:9" x14ac:dyDescent="0.25">
      <c r="A244" s="293" t="s">
        <v>151</v>
      </c>
      <c r="B244" s="259" t="s">
        <v>766</v>
      </c>
      <c r="C244" s="303" t="s">
        <v>154</v>
      </c>
      <c r="D244" s="305">
        <v>43983</v>
      </c>
      <c r="E244" s="301">
        <v>142160.66</v>
      </c>
      <c r="F244" s="274" t="s">
        <v>764</v>
      </c>
      <c r="G244" s="302"/>
      <c r="H244" s="277">
        <v>142160.66</v>
      </c>
      <c r="I244" s="275" t="s">
        <v>762</v>
      </c>
    </row>
    <row r="245" spans="1:9" x14ac:dyDescent="0.25">
      <c r="A245" s="293" t="s">
        <v>151</v>
      </c>
      <c r="B245" s="259" t="s">
        <v>766</v>
      </c>
      <c r="C245" s="303" t="s">
        <v>155</v>
      </c>
      <c r="D245" s="305">
        <v>44105</v>
      </c>
      <c r="E245" s="301">
        <v>50730.15</v>
      </c>
      <c r="F245" s="274" t="s">
        <v>764</v>
      </c>
      <c r="G245" s="302"/>
      <c r="H245" s="277">
        <v>50730.15</v>
      </c>
      <c r="I245" s="275" t="s">
        <v>762</v>
      </c>
    </row>
    <row r="246" spans="1:9" x14ac:dyDescent="0.25">
      <c r="A246" s="293" t="s">
        <v>151</v>
      </c>
      <c r="B246" s="259" t="s">
        <v>766</v>
      </c>
      <c r="C246" s="259" t="s">
        <v>156</v>
      </c>
      <c r="D246" s="305">
        <v>44348</v>
      </c>
      <c r="E246" s="301">
        <v>50730.15</v>
      </c>
      <c r="F246" s="274" t="s">
        <v>764</v>
      </c>
      <c r="G246" s="276"/>
      <c r="H246" s="277">
        <v>50730.15</v>
      </c>
      <c r="I246" s="275" t="s">
        <v>749</v>
      </c>
    </row>
    <row r="247" spans="1:9" x14ac:dyDescent="0.25">
      <c r="A247" s="293" t="s">
        <v>151</v>
      </c>
      <c r="B247" s="259" t="s">
        <v>766</v>
      </c>
      <c r="C247" s="303" t="s">
        <v>157</v>
      </c>
      <c r="D247" s="305">
        <v>44348</v>
      </c>
      <c r="E247" s="301">
        <v>216406.89</v>
      </c>
      <c r="F247" s="274" t="s">
        <v>764</v>
      </c>
      <c r="G247" s="277">
        <v>216406.89</v>
      </c>
      <c r="H247" s="277">
        <v>0</v>
      </c>
      <c r="I247" s="275" t="s">
        <v>1221</v>
      </c>
    </row>
    <row r="248" spans="1:9" x14ac:dyDescent="0.25">
      <c r="A248" s="293" t="s">
        <v>151</v>
      </c>
      <c r="B248" s="259" t="s">
        <v>766</v>
      </c>
      <c r="C248" s="303" t="s">
        <v>158</v>
      </c>
      <c r="D248" s="305">
        <v>44348</v>
      </c>
      <c r="E248" s="301">
        <v>594977.88</v>
      </c>
      <c r="F248" s="274" t="s">
        <v>764</v>
      </c>
      <c r="G248" s="277">
        <v>594977.88</v>
      </c>
      <c r="H248" s="277">
        <v>0</v>
      </c>
      <c r="I248" s="275" t="s">
        <v>1221</v>
      </c>
    </row>
    <row r="249" spans="1:9" x14ac:dyDescent="0.25">
      <c r="A249" s="293" t="s">
        <v>151</v>
      </c>
      <c r="B249" s="259" t="s">
        <v>766</v>
      </c>
      <c r="C249" s="303" t="s">
        <v>159</v>
      </c>
      <c r="D249" s="305">
        <v>44348</v>
      </c>
      <c r="E249" s="301">
        <v>116253.52</v>
      </c>
      <c r="F249" s="274" t="s">
        <v>764</v>
      </c>
      <c r="G249" s="302"/>
      <c r="H249" s="277">
        <v>116253.52</v>
      </c>
      <c r="I249" s="275" t="s">
        <v>749</v>
      </c>
    </row>
    <row r="250" spans="1:9" x14ac:dyDescent="0.25">
      <c r="A250" s="293" t="s">
        <v>161</v>
      </c>
      <c r="B250" s="259" t="s">
        <v>766</v>
      </c>
      <c r="C250" s="259" t="s">
        <v>160</v>
      </c>
      <c r="D250" s="272">
        <v>43535</v>
      </c>
      <c r="E250" s="276">
        <v>37907</v>
      </c>
      <c r="F250" s="274" t="s">
        <v>764</v>
      </c>
      <c r="G250" s="302"/>
      <c r="H250" s="277">
        <v>37907</v>
      </c>
      <c r="I250" s="275" t="s">
        <v>762</v>
      </c>
    </row>
    <row r="251" spans="1:9" x14ac:dyDescent="0.25">
      <c r="A251" s="293" t="s">
        <v>163</v>
      </c>
      <c r="B251" s="259" t="s">
        <v>766</v>
      </c>
      <c r="C251" s="259" t="s">
        <v>162</v>
      </c>
      <c r="D251" s="272">
        <v>43282</v>
      </c>
      <c r="E251" s="276">
        <v>14000</v>
      </c>
      <c r="F251" s="274" t="s">
        <v>764</v>
      </c>
      <c r="G251" s="302"/>
      <c r="H251" s="277">
        <v>14000</v>
      </c>
      <c r="I251" s="275" t="s">
        <v>762</v>
      </c>
    </row>
    <row r="252" spans="1:9" x14ac:dyDescent="0.25">
      <c r="A252" s="293" t="s">
        <v>165</v>
      </c>
      <c r="B252" s="259" t="s">
        <v>766</v>
      </c>
      <c r="C252" s="303" t="s">
        <v>164</v>
      </c>
      <c r="D252" s="305">
        <v>43983</v>
      </c>
      <c r="E252" s="301">
        <v>59375</v>
      </c>
      <c r="F252" s="274" t="s">
        <v>764</v>
      </c>
      <c r="G252" s="302"/>
      <c r="H252" s="277">
        <v>59375</v>
      </c>
      <c r="I252" s="275" t="s">
        <v>762</v>
      </c>
    </row>
    <row r="253" spans="1:9" x14ac:dyDescent="0.25">
      <c r="A253" s="293" t="s">
        <v>165</v>
      </c>
      <c r="B253" s="259" t="s">
        <v>766</v>
      </c>
      <c r="C253" s="303" t="s">
        <v>166</v>
      </c>
      <c r="D253" s="305">
        <v>43983</v>
      </c>
      <c r="E253" s="301">
        <v>28000</v>
      </c>
      <c r="F253" s="274" t="s">
        <v>764</v>
      </c>
      <c r="G253" s="302"/>
      <c r="H253" s="277">
        <v>28000</v>
      </c>
      <c r="I253" s="275" t="s">
        <v>762</v>
      </c>
    </row>
    <row r="254" spans="1:9" x14ac:dyDescent="0.25">
      <c r="A254" s="293" t="s">
        <v>165</v>
      </c>
      <c r="B254" s="259" t="s">
        <v>766</v>
      </c>
      <c r="C254" s="303" t="s">
        <v>167</v>
      </c>
      <c r="D254" s="305">
        <v>43983</v>
      </c>
      <c r="E254" s="301">
        <v>5888</v>
      </c>
      <c r="F254" s="274" t="s">
        <v>764</v>
      </c>
      <c r="G254" s="302"/>
      <c r="H254" s="277">
        <v>5888</v>
      </c>
      <c r="I254" s="275" t="s">
        <v>762</v>
      </c>
    </row>
    <row r="255" spans="1:9" x14ac:dyDescent="0.25">
      <c r="A255" s="293" t="s">
        <v>165</v>
      </c>
      <c r="B255" s="259" t="s">
        <v>766</v>
      </c>
      <c r="C255" s="303" t="s">
        <v>168</v>
      </c>
      <c r="D255" s="305">
        <v>43983</v>
      </c>
      <c r="E255" s="301">
        <v>20875</v>
      </c>
      <c r="F255" s="274" t="s">
        <v>764</v>
      </c>
      <c r="G255" s="302"/>
      <c r="H255" s="277">
        <v>20875</v>
      </c>
      <c r="I255" s="275" t="s">
        <v>762</v>
      </c>
    </row>
    <row r="256" spans="1:9" x14ac:dyDescent="0.25">
      <c r="A256" s="293" t="s">
        <v>165</v>
      </c>
      <c r="B256" s="259" t="s">
        <v>766</v>
      </c>
      <c r="C256" s="303" t="s">
        <v>169</v>
      </c>
      <c r="D256" s="305">
        <v>44119</v>
      </c>
      <c r="E256" s="301">
        <v>1091421</v>
      </c>
      <c r="F256" s="274" t="s">
        <v>764</v>
      </c>
      <c r="G256" s="302"/>
      <c r="H256" s="277">
        <v>1091421</v>
      </c>
      <c r="I256" s="275" t="s">
        <v>762</v>
      </c>
    </row>
    <row r="257" spans="1:9" x14ac:dyDescent="0.25">
      <c r="A257" s="293" t="s">
        <v>165</v>
      </c>
      <c r="B257" s="259" t="s">
        <v>766</v>
      </c>
      <c r="C257" s="303" t="s">
        <v>170</v>
      </c>
      <c r="D257" s="305">
        <v>44348</v>
      </c>
      <c r="E257" s="301">
        <v>58316</v>
      </c>
      <c r="F257" s="274" t="s">
        <v>764</v>
      </c>
      <c r="G257" s="302"/>
      <c r="H257" s="277">
        <v>58316</v>
      </c>
      <c r="I257" s="275" t="s">
        <v>749</v>
      </c>
    </row>
    <row r="258" spans="1:9" x14ac:dyDescent="0.25">
      <c r="A258" s="293" t="s">
        <v>165</v>
      </c>
      <c r="B258" s="259" t="s">
        <v>766</v>
      </c>
      <c r="C258" s="303" t="s">
        <v>171</v>
      </c>
      <c r="D258" s="305">
        <v>44348</v>
      </c>
      <c r="E258" s="301">
        <v>9031</v>
      </c>
      <c r="F258" s="274" t="s">
        <v>764</v>
      </c>
      <c r="G258" s="302"/>
      <c r="H258" s="277">
        <v>9031</v>
      </c>
      <c r="I258" s="275" t="s">
        <v>749</v>
      </c>
    </row>
    <row r="259" spans="1:9" x14ac:dyDescent="0.25">
      <c r="A259" s="293" t="s">
        <v>165</v>
      </c>
      <c r="B259" s="259" t="s">
        <v>766</v>
      </c>
      <c r="C259" s="303" t="s">
        <v>172</v>
      </c>
      <c r="D259" s="305">
        <v>44348</v>
      </c>
      <c r="E259" s="301">
        <v>11675</v>
      </c>
      <c r="F259" s="274" t="s">
        <v>764</v>
      </c>
      <c r="G259" s="302"/>
      <c r="H259" s="277">
        <v>11675</v>
      </c>
      <c r="I259" s="275" t="s">
        <v>749</v>
      </c>
    </row>
    <row r="260" spans="1:9" x14ac:dyDescent="0.25">
      <c r="A260" s="293" t="s">
        <v>165</v>
      </c>
      <c r="B260" s="259" t="s">
        <v>766</v>
      </c>
      <c r="C260" s="303" t="s">
        <v>173</v>
      </c>
      <c r="D260" s="305">
        <v>44348</v>
      </c>
      <c r="E260" s="301">
        <v>9416</v>
      </c>
      <c r="F260" s="274" t="s">
        <v>764</v>
      </c>
      <c r="G260" s="302"/>
      <c r="H260" s="277">
        <v>9416</v>
      </c>
      <c r="I260" s="275" t="s">
        <v>749</v>
      </c>
    </row>
    <row r="261" spans="1:9" x14ac:dyDescent="0.25">
      <c r="A261" s="293" t="s">
        <v>165</v>
      </c>
      <c r="B261" s="259" t="s">
        <v>766</v>
      </c>
      <c r="C261" s="303" t="s">
        <v>174</v>
      </c>
      <c r="D261" s="305">
        <v>44348</v>
      </c>
      <c r="E261" s="301">
        <v>1314896</v>
      </c>
      <c r="F261" s="274" t="s">
        <v>764</v>
      </c>
      <c r="G261" s="302"/>
      <c r="H261" s="277">
        <v>1314896</v>
      </c>
      <c r="I261" s="275" t="s">
        <v>749</v>
      </c>
    </row>
    <row r="262" spans="1:9" x14ac:dyDescent="0.25">
      <c r="A262" s="293" t="s">
        <v>165</v>
      </c>
      <c r="B262" s="259" t="s">
        <v>766</v>
      </c>
      <c r="C262" s="303" t="s">
        <v>175</v>
      </c>
      <c r="D262" s="305">
        <v>44348</v>
      </c>
      <c r="E262" s="301">
        <v>47166</v>
      </c>
      <c r="F262" s="274" t="s">
        <v>764</v>
      </c>
      <c r="G262" s="302"/>
      <c r="H262" s="277">
        <v>47166</v>
      </c>
      <c r="I262" s="275" t="s">
        <v>749</v>
      </c>
    </row>
    <row r="263" spans="1:9" x14ac:dyDescent="0.25">
      <c r="A263" s="293" t="s">
        <v>165</v>
      </c>
      <c r="B263" s="259" t="s">
        <v>766</v>
      </c>
      <c r="C263" s="303" t="s">
        <v>650</v>
      </c>
      <c r="D263" s="305">
        <v>44378</v>
      </c>
      <c r="E263" s="301">
        <v>194769</v>
      </c>
      <c r="F263" s="274" t="s">
        <v>764</v>
      </c>
      <c r="G263" s="302"/>
      <c r="H263" s="277">
        <v>194769</v>
      </c>
      <c r="I263" s="275" t="s">
        <v>749</v>
      </c>
    </row>
    <row r="264" spans="1:9" x14ac:dyDescent="0.25">
      <c r="A264" s="293" t="s">
        <v>165</v>
      </c>
      <c r="B264" s="259" t="s">
        <v>766</v>
      </c>
      <c r="C264" s="303" t="s">
        <v>651</v>
      </c>
      <c r="D264" s="305">
        <v>44378</v>
      </c>
      <c r="E264" s="301">
        <v>212812</v>
      </c>
      <c r="F264" s="274" t="s">
        <v>764</v>
      </c>
      <c r="G264" s="302"/>
      <c r="H264" s="277">
        <v>212812</v>
      </c>
      <c r="I264" s="275" t="s">
        <v>749</v>
      </c>
    </row>
    <row r="265" spans="1:9" x14ac:dyDescent="0.25">
      <c r="A265" s="293" t="s">
        <v>165</v>
      </c>
      <c r="B265" s="259" t="s">
        <v>766</v>
      </c>
      <c r="C265" s="303" t="s">
        <v>652</v>
      </c>
      <c r="D265" s="305">
        <v>44378</v>
      </c>
      <c r="E265" s="301">
        <v>259213</v>
      </c>
      <c r="F265" s="274" t="s">
        <v>764</v>
      </c>
      <c r="G265" s="273"/>
      <c r="H265" s="277">
        <v>259213</v>
      </c>
      <c r="I265" s="275" t="s">
        <v>749</v>
      </c>
    </row>
    <row r="266" spans="1:9" x14ac:dyDescent="0.25">
      <c r="A266" s="293" t="s">
        <v>165</v>
      </c>
      <c r="B266" s="259" t="s">
        <v>766</v>
      </c>
      <c r="C266" s="303" t="s">
        <v>653</v>
      </c>
      <c r="D266" s="305">
        <v>44378</v>
      </c>
      <c r="E266" s="301">
        <v>290151</v>
      </c>
      <c r="F266" s="274" t="s">
        <v>764</v>
      </c>
      <c r="G266" s="302"/>
      <c r="H266" s="277">
        <v>290151</v>
      </c>
      <c r="I266" s="275" t="s">
        <v>749</v>
      </c>
    </row>
    <row r="267" spans="1:9" x14ac:dyDescent="0.25">
      <c r="A267" s="293" t="s">
        <v>165</v>
      </c>
      <c r="B267" s="259" t="s">
        <v>766</v>
      </c>
      <c r="C267" s="303" t="s">
        <v>654</v>
      </c>
      <c r="D267" s="305">
        <v>44378</v>
      </c>
      <c r="E267" s="301">
        <v>75240</v>
      </c>
      <c r="F267" s="274" t="s">
        <v>764</v>
      </c>
      <c r="G267" s="302"/>
      <c r="H267" s="277">
        <v>75240</v>
      </c>
      <c r="I267" s="275" t="s">
        <v>749</v>
      </c>
    </row>
    <row r="268" spans="1:9" x14ac:dyDescent="0.25">
      <c r="A268" s="293" t="s">
        <v>165</v>
      </c>
      <c r="B268" s="259" t="s">
        <v>766</v>
      </c>
      <c r="C268" s="303" t="s">
        <v>655</v>
      </c>
      <c r="D268" s="305">
        <v>44378</v>
      </c>
      <c r="E268" s="301">
        <v>178954</v>
      </c>
      <c r="F268" s="274" t="s">
        <v>764</v>
      </c>
      <c r="G268" s="302"/>
      <c r="H268" s="277">
        <v>178954</v>
      </c>
      <c r="I268" s="275" t="s">
        <v>749</v>
      </c>
    </row>
    <row r="269" spans="1:9" s="180" customFormat="1" x14ac:dyDescent="0.25">
      <c r="A269" s="293" t="s">
        <v>165</v>
      </c>
      <c r="B269" s="259" t="s">
        <v>766</v>
      </c>
      <c r="C269" s="303" t="s">
        <v>1028</v>
      </c>
      <c r="D269" s="305">
        <v>44501</v>
      </c>
      <c r="E269" s="301">
        <v>36175</v>
      </c>
      <c r="F269" s="274" t="s">
        <v>764</v>
      </c>
      <c r="G269" s="302"/>
      <c r="H269" s="301">
        <v>36175</v>
      </c>
      <c r="I269" s="275" t="s">
        <v>749</v>
      </c>
    </row>
    <row r="270" spans="1:9" s="180" customFormat="1" x14ac:dyDescent="0.25">
      <c r="A270" s="293" t="s">
        <v>165</v>
      </c>
      <c r="B270" s="259" t="s">
        <v>766</v>
      </c>
      <c r="C270" s="303" t="s">
        <v>1029</v>
      </c>
      <c r="D270" s="305">
        <v>44501</v>
      </c>
      <c r="E270" s="301">
        <v>157217</v>
      </c>
      <c r="F270" s="274" t="s">
        <v>764</v>
      </c>
      <c r="G270" s="302"/>
      <c r="H270" s="301">
        <v>157217</v>
      </c>
      <c r="I270" s="275" t="s">
        <v>749</v>
      </c>
    </row>
    <row r="271" spans="1:9" s="180" customFormat="1" x14ac:dyDescent="0.25">
      <c r="A271" s="293" t="s">
        <v>165</v>
      </c>
      <c r="B271" s="259" t="s">
        <v>766</v>
      </c>
      <c r="C271" s="303" t="s">
        <v>1030</v>
      </c>
      <c r="D271" s="305">
        <v>44501</v>
      </c>
      <c r="E271" s="301">
        <v>267443</v>
      </c>
      <c r="F271" s="274" t="s">
        <v>764</v>
      </c>
      <c r="G271" s="302"/>
      <c r="H271" s="301">
        <v>267443</v>
      </c>
      <c r="I271" s="275" t="s">
        <v>749</v>
      </c>
    </row>
    <row r="272" spans="1:9" s="180" customFormat="1" x14ac:dyDescent="0.25">
      <c r="A272" s="293" t="s">
        <v>165</v>
      </c>
      <c r="B272" s="259" t="s">
        <v>766</v>
      </c>
      <c r="C272" s="303" t="s">
        <v>1031</v>
      </c>
      <c r="D272" s="305">
        <v>44501</v>
      </c>
      <c r="E272" s="301">
        <v>289151</v>
      </c>
      <c r="F272" s="274" t="s">
        <v>764</v>
      </c>
      <c r="G272" s="302"/>
      <c r="H272" s="301">
        <v>289151</v>
      </c>
      <c r="I272" s="275" t="s">
        <v>749</v>
      </c>
    </row>
    <row r="273" spans="1:9" s="180" customFormat="1" x14ac:dyDescent="0.25">
      <c r="A273" s="293" t="s">
        <v>165</v>
      </c>
      <c r="B273" s="259" t="s">
        <v>766</v>
      </c>
      <c r="C273" s="303" t="s">
        <v>1032</v>
      </c>
      <c r="D273" s="305">
        <v>44502</v>
      </c>
      <c r="E273" s="301">
        <v>204370</v>
      </c>
      <c r="F273" s="274" t="s">
        <v>764</v>
      </c>
      <c r="G273" s="302"/>
      <c r="H273" s="301">
        <v>204370</v>
      </c>
      <c r="I273" s="275" t="s">
        <v>749</v>
      </c>
    </row>
    <row r="274" spans="1:9" x14ac:dyDescent="0.25">
      <c r="A274" s="271" t="s">
        <v>177</v>
      </c>
      <c r="B274" s="259" t="s">
        <v>766</v>
      </c>
      <c r="C274" s="303" t="s">
        <v>176</v>
      </c>
      <c r="D274" s="305">
        <v>43983</v>
      </c>
      <c r="E274" s="301">
        <v>9915</v>
      </c>
      <c r="F274" s="274" t="s">
        <v>764</v>
      </c>
      <c r="G274" s="302"/>
      <c r="H274" s="277">
        <v>9915</v>
      </c>
      <c r="I274" s="275" t="s">
        <v>762</v>
      </c>
    </row>
    <row r="275" spans="1:9" x14ac:dyDescent="0.25">
      <c r="A275" s="271" t="s">
        <v>177</v>
      </c>
      <c r="B275" s="259" t="s">
        <v>766</v>
      </c>
      <c r="C275" s="303" t="s">
        <v>178</v>
      </c>
      <c r="D275" s="305">
        <v>43983</v>
      </c>
      <c r="E275" s="301">
        <v>9400</v>
      </c>
      <c r="F275" s="274" t="s">
        <v>764</v>
      </c>
      <c r="G275" s="302"/>
      <c r="H275" s="277">
        <v>9400</v>
      </c>
      <c r="I275" s="275" t="s">
        <v>762</v>
      </c>
    </row>
    <row r="276" spans="1:9" x14ac:dyDescent="0.25">
      <c r="A276" s="271" t="s">
        <v>826</v>
      </c>
      <c r="B276" s="259" t="s">
        <v>766</v>
      </c>
      <c r="C276" s="309" t="s">
        <v>179</v>
      </c>
      <c r="D276" s="305">
        <v>44197</v>
      </c>
      <c r="E276" s="301">
        <v>1767356.99</v>
      </c>
      <c r="F276" s="274" t="s">
        <v>764</v>
      </c>
      <c r="G276" s="277">
        <v>1767356.99</v>
      </c>
      <c r="H276" s="277">
        <v>0</v>
      </c>
      <c r="I276" s="275" t="s">
        <v>1109</v>
      </c>
    </row>
    <row r="277" spans="1:9" x14ac:dyDescent="0.25">
      <c r="A277" s="271" t="s">
        <v>177</v>
      </c>
      <c r="B277" s="259" t="s">
        <v>766</v>
      </c>
      <c r="C277" s="309" t="s">
        <v>180</v>
      </c>
      <c r="D277" s="305">
        <v>44348</v>
      </c>
      <c r="E277" s="301">
        <v>67880.179999999993</v>
      </c>
      <c r="F277" s="274" t="s">
        <v>764</v>
      </c>
      <c r="G277" s="302"/>
      <c r="H277" s="277">
        <v>67880.179999999993</v>
      </c>
      <c r="I277" s="275" t="s">
        <v>749</v>
      </c>
    </row>
    <row r="278" spans="1:9" x14ac:dyDescent="0.25">
      <c r="A278" s="271" t="s">
        <v>177</v>
      </c>
      <c r="B278" s="259" t="s">
        <v>766</v>
      </c>
      <c r="C278" s="309" t="s">
        <v>181</v>
      </c>
      <c r="D278" s="305">
        <v>44348</v>
      </c>
      <c r="E278" s="301">
        <v>3538465.44</v>
      </c>
      <c r="F278" s="274" t="s">
        <v>764</v>
      </c>
      <c r="G278" s="277">
        <v>3538465.44</v>
      </c>
      <c r="H278" s="277">
        <v>0</v>
      </c>
      <c r="I278" s="275" t="s">
        <v>1109</v>
      </c>
    </row>
    <row r="279" spans="1:9" x14ac:dyDescent="0.25">
      <c r="A279" s="271" t="s">
        <v>177</v>
      </c>
      <c r="B279" s="259" t="s">
        <v>766</v>
      </c>
      <c r="C279" s="309" t="s">
        <v>182</v>
      </c>
      <c r="D279" s="305">
        <v>44348</v>
      </c>
      <c r="E279" s="301">
        <v>1034986.29</v>
      </c>
      <c r="F279" s="274" t="s">
        <v>764</v>
      </c>
      <c r="G279" s="302"/>
      <c r="H279" s="277">
        <v>1034986.29</v>
      </c>
      <c r="I279" s="275" t="s">
        <v>749</v>
      </c>
    </row>
    <row r="280" spans="1:9" x14ac:dyDescent="0.25">
      <c r="A280" s="293" t="s">
        <v>183</v>
      </c>
      <c r="B280" s="259" t="s">
        <v>766</v>
      </c>
      <c r="C280" s="259">
        <v>12456</v>
      </c>
      <c r="D280" s="272">
        <v>43133</v>
      </c>
      <c r="E280" s="276">
        <v>41750</v>
      </c>
      <c r="F280" s="274" t="s">
        <v>764</v>
      </c>
      <c r="G280" s="302"/>
      <c r="H280" s="277">
        <v>41750</v>
      </c>
      <c r="I280" s="275" t="s">
        <v>762</v>
      </c>
    </row>
    <row r="281" spans="1:9" x14ac:dyDescent="0.25">
      <c r="A281" s="293" t="s">
        <v>183</v>
      </c>
      <c r="B281" s="259" t="s">
        <v>766</v>
      </c>
      <c r="C281" s="259" t="s">
        <v>184</v>
      </c>
      <c r="D281" s="272">
        <v>43983</v>
      </c>
      <c r="E281" s="273">
        <v>56500</v>
      </c>
      <c r="F281" s="274" t="s">
        <v>764</v>
      </c>
      <c r="G281" s="302"/>
      <c r="H281" s="277">
        <v>56500</v>
      </c>
      <c r="I281" s="275" t="s">
        <v>762</v>
      </c>
    </row>
    <row r="282" spans="1:9" x14ac:dyDescent="0.25">
      <c r="A282" s="293" t="s">
        <v>183</v>
      </c>
      <c r="B282" s="259" t="s">
        <v>766</v>
      </c>
      <c r="C282" s="259" t="s">
        <v>51</v>
      </c>
      <c r="D282" s="272">
        <v>44348</v>
      </c>
      <c r="E282" s="273">
        <v>41000</v>
      </c>
      <c r="F282" s="274" t="s">
        <v>764</v>
      </c>
      <c r="G282" s="302"/>
      <c r="H282" s="277">
        <v>41000</v>
      </c>
      <c r="I282" s="275" t="s">
        <v>762</v>
      </c>
    </row>
    <row r="283" spans="1:9" x14ac:dyDescent="0.25">
      <c r="A283" s="293" t="s">
        <v>187</v>
      </c>
      <c r="B283" s="259" t="s">
        <v>766</v>
      </c>
      <c r="C283" s="303" t="s">
        <v>186</v>
      </c>
      <c r="D283" s="305">
        <v>43983</v>
      </c>
      <c r="E283" s="301">
        <v>34200</v>
      </c>
      <c r="F283" s="274" t="s">
        <v>764</v>
      </c>
      <c r="G283" s="302"/>
      <c r="H283" s="277">
        <v>34200</v>
      </c>
      <c r="I283" s="275" t="s">
        <v>762</v>
      </c>
    </row>
    <row r="284" spans="1:9" x14ac:dyDescent="0.25">
      <c r="A284" s="293" t="s">
        <v>187</v>
      </c>
      <c r="B284" s="259" t="s">
        <v>766</v>
      </c>
      <c r="C284" s="303" t="s">
        <v>188</v>
      </c>
      <c r="D284" s="305">
        <v>43983</v>
      </c>
      <c r="E284" s="301">
        <v>17150</v>
      </c>
      <c r="F284" s="274" t="s">
        <v>764</v>
      </c>
      <c r="G284" s="302"/>
      <c r="H284" s="277">
        <v>17150</v>
      </c>
      <c r="I284" s="275" t="s">
        <v>762</v>
      </c>
    </row>
    <row r="285" spans="1:9" x14ac:dyDescent="0.25">
      <c r="A285" s="293" t="s">
        <v>187</v>
      </c>
      <c r="B285" s="259" t="s">
        <v>766</v>
      </c>
      <c r="C285" s="303" t="s">
        <v>189</v>
      </c>
      <c r="D285" s="305">
        <v>43983</v>
      </c>
      <c r="E285" s="301">
        <v>17150</v>
      </c>
      <c r="F285" s="274" t="s">
        <v>764</v>
      </c>
      <c r="G285" s="302"/>
      <c r="H285" s="277">
        <v>17150</v>
      </c>
      <c r="I285" s="275" t="s">
        <v>762</v>
      </c>
    </row>
    <row r="286" spans="1:9" x14ac:dyDescent="0.25">
      <c r="A286" s="293" t="s">
        <v>187</v>
      </c>
      <c r="B286" s="259" t="s">
        <v>766</v>
      </c>
      <c r="C286" s="303" t="s">
        <v>190</v>
      </c>
      <c r="D286" s="305">
        <v>43983</v>
      </c>
      <c r="E286" s="301">
        <v>17150</v>
      </c>
      <c r="F286" s="274" t="s">
        <v>764</v>
      </c>
      <c r="G286" s="302"/>
      <c r="H286" s="277">
        <v>17150</v>
      </c>
      <c r="I286" s="275" t="s">
        <v>762</v>
      </c>
    </row>
    <row r="287" spans="1:9" x14ac:dyDescent="0.25">
      <c r="A287" s="293" t="s">
        <v>187</v>
      </c>
      <c r="B287" s="259" t="s">
        <v>766</v>
      </c>
      <c r="C287" s="303" t="s">
        <v>191</v>
      </c>
      <c r="D287" s="305">
        <v>43983</v>
      </c>
      <c r="E287" s="301">
        <v>51000</v>
      </c>
      <c r="F287" s="274" t="s">
        <v>764</v>
      </c>
      <c r="G287" s="302"/>
      <c r="H287" s="277">
        <v>51000</v>
      </c>
      <c r="I287" s="275" t="s">
        <v>762</v>
      </c>
    </row>
    <row r="288" spans="1:9" x14ac:dyDescent="0.25">
      <c r="A288" s="293" t="s">
        <v>187</v>
      </c>
      <c r="B288" s="259" t="s">
        <v>766</v>
      </c>
      <c r="C288" s="303" t="s">
        <v>192</v>
      </c>
      <c r="D288" s="305">
        <v>43983</v>
      </c>
      <c r="E288" s="301">
        <v>16000</v>
      </c>
      <c r="F288" s="274" t="s">
        <v>764</v>
      </c>
      <c r="G288" s="302"/>
      <c r="H288" s="277">
        <v>16000</v>
      </c>
      <c r="I288" s="275" t="s">
        <v>762</v>
      </c>
    </row>
    <row r="289" spans="1:9" x14ac:dyDescent="0.25">
      <c r="A289" s="293" t="s">
        <v>187</v>
      </c>
      <c r="B289" s="259" t="s">
        <v>766</v>
      </c>
      <c r="C289" s="303" t="s">
        <v>193</v>
      </c>
      <c r="D289" s="305">
        <v>43983</v>
      </c>
      <c r="E289" s="301">
        <v>16000</v>
      </c>
      <c r="F289" s="274" t="s">
        <v>764</v>
      </c>
      <c r="G289" s="302"/>
      <c r="H289" s="277">
        <v>16000</v>
      </c>
      <c r="I289" s="275" t="s">
        <v>762</v>
      </c>
    </row>
    <row r="290" spans="1:9" x14ac:dyDescent="0.25">
      <c r="A290" s="293" t="s">
        <v>187</v>
      </c>
      <c r="B290" s="259" t="s">
        <v>766</v>
      </c>
      <c r="C290" s="303" t="s">
        <v>194</v>
      </c>
      <c r="D290" s="305">
        <v>43983</v>
      </c>
      <c r="E290" s="301">
        <v>82643.33</v>
      </c>
      <c r="F290" s="274" t="s">
        <v>764</v>
      </c>
      <c r="G290" s="302"/>
      <c r="H290" s="277">
        <v>82643.33</v>
      </c>
      <c r="I290" s="275" t="s">
        <v>762</v>
      </c>
    </row>
    <row r="291" spans="1:9" x14ac:dyDescent="0.25">
      <c r="A291" s="293" t="s">
        <v>187</v>
      </c>
      <c r="B291" s="259" t="s">
        <v>766</v>
      </c>
      <c r="C291" s="303" t="s">
        <v>195</v>
      </c>
      <c r="D291" s="305">
        <v>44317</v>
      </c>
      <c r="E291" s="301">
        <v>186368.67</v>
      </c>
      <c r="F291" s="274" t="s">
        <v>764</v>
      </c>
      <c r="G291" s="302"/>
      <c r="H291" s="277">
        <v>186368.67</v>
      </c>
      <c r="I291" s="275" t="s">
        <v>749</v>
      </c>
    </row>
    <row r="292" spans="1:9" x14ac:dyDescent="0.25">
      <c r="A292" s="293" t="s">
        <v>187</v>
      </c>
      <c r="B292" s="259" t="s">
        <v>766</v>
      </c>
      <c r="C292" s="303" t="s">
        <v>196</v>
      </c>
      <c r="D292" s="305">
        <v>44317</v>
      </c>
      <c r="E292" s="301">
        <v>600370.11</v>
      </c>
      <c r="F292" s="274" t="s">
        <v>764</v>
      </c>
      <c r="G292" s="302"/>
      <c r="H292" s="277">
        <v>600370.11</v>
      </c>
      <c r="I292" s="275" t="s">
        <v>749</v>
      </c>
    </row>
    <row r="293" spans="1:9" x14ac:dyDescent="0.25">
      <c r="A293" s="293" t="s">
        <v>187</v>
      </c>
      <c r="B293" s="259" t="s">
        <v>766</v>
      </c>
      <c r="C293" s="303" t="s">
        <v>197</v>
      </c>
      <c r="D293" s="305">
        <v>44317</v>
      </c>
      <c r="E293" s="301">
        <v>81691.67</v>
      </c>
      <c r="F293" s="274" t="s">
        <v>764</v>
      </c>
      <c r="G293" s="302"/>
      <c r="H293" s="277">
        <v>81691.67</v>
      </c>
      <c r="I293" s="275" t="s">
        <v>749</v>
      </c>
    </row>
    <row r="294" spans="1:9" x14ac:dyDescent="0.25">
      <c r="A294" s="293" t="s">
        <v>187</v>
      </c>
      <c r="B294" s="259" t="s">
        <v>766</v>
      </c>
      <c r="C294" s="303" t="s">
        <v>198</v>
      </c>
      <c r="D294" s="305">
        <v>44317</v>
      </c>
      <c r="E294" s="301">
        <v>88508.34</v>
      </c>
      <c r="F294" s="274" t="s">
        <v>764</v>
      </c>
      <c r="G294" s="302"/>
      <c r="H294" s="277">
        <v>88508.34</v>
      </c>
      <c r="I294" s="275" t="s">
        <v>749</v>
      </c>
    </row>
    <row r="295" spans="1:9" x14ac:dyDescent="0.25">
      <c r="A295" s="271" t="s">
        <v>200</v>
      </c>
      <c r="B295" s="259" t="s">
        <v>766</v>
      </c>
      <c r="C295" s="259" t="s">
        <v>199</v>
      </c>
      <c r="D295" s="272">
        <v>43305</v>
      </c>
      <c r="E295" s="276">
        <v>184500</v>
      </c>
      <c r="F295" s="274" t="s">
        <v>764</v>
      </c>
      <c r="G295" s="302"/>
      <c r="H295" s="277">
        <v>184500</v>
      </c>
      <c r="I295" s="275" t="s">
        <v>762</v>
      </c>
    </row>
    <row r="296" spans="1:9" x14ac:dyDescent="0.25">
      <c r="A296" s="271" t="s">
        <v>202</v>
      </c>
      <c r="B296" s="259" t="s">
        <v>766</v>
      </c>
      <c r="C296" s="303" t="s">
        <v>201</v>
      </c>
      <c r="D296" s="272">
        <v>44348</v>
      </c>
      <c r="E296" s="276">
        <v>158873.56</v>
      </c>
      <c r="F296" s="274" t="s">
        <v>764</v>
      </c>
      <c r="G296" s="302"/>
      <c r="H296" s="277">
        <v>158873.56</v>
      </c>
      <c r="I296" s="275" t="s">
        <v>749</v>
      </c>
    </row>
    <row r="297" spans="1:9" x14ac:dyDescent="0.25">
      <c r="A297" s="271" t="s">
        <v>204</v>
      </c>
      <c r="B297" s="259" t="s">
        <v>766</v>
      </c>
      <c r="C297" s="303" t="s">
        <v>203</v>
      </c>
      <c r="D297" s="272">
        <v>44348</v>
      </c>
      <c r="E297" s="276">
        <v>179368.11</v>
      </c>
      <c r="F297" s="274" t="s">
        <v>764</v>
      </c>
      <c r="G297" s="302"/>
      <c r="H297" s="277">
        <v>179368.11</v>
      </c>
      <c r="I297" s="275" t="s">
        <v>749</v>
      </c>
    </row>
    <row r="298" spans="1:9" x14ac:dyDescent="0.25">
      <c r="A298" s="293" t="s">
        <v>206</v>
      </c>
      <c r="B298" s="259" t="s">
        <v>766</v>
      </c>
      <c r="C298" s="303" t="s">
        <v>207</v>
      </c>
      <c r="D298" s="305">
        <v>43983</v>
      </c>
      <c r="E298" s="301">
        <v>49000</v>
      </c>
      <c r="F298" s="274" t="s">
        <v>764</v>
      </c>
      <c r="G298" s="302"/>
      <c r="H298" s="277">
        <v>49000</v>
      </c>
      <c r="I298" s="275" t="s">
        <v>749</v>
      </c>
    </row>
    <row r="299" spans="1:9" x14ac:dyDescent="0.25">
      <c r="A299" s="293" t="s">
        <v>206</v>
      </c>
      <c r="B299" s="259" t="s">
        <v>766</v>
      </c>
      <c r="C299" s="303" t="s">
        <v>208</v>
      </c>
      <c r="D299" s="305">
        <v>43983</v>
      </c>
      <c r="E299" s="301">
        <v>60000</v>
      </c>
      <c r="F299" s="274" t="s">
        <v>764</v>
      </c>
      <c r="G299" s="302"/>
      <c r="H299" s="277">
        <v>60000</v>
      </c>
      <c r="I299" s="275" t="s">
        <v>749</v>
      </c>
    </row>
    <row r="300" spans="1:9" x14ac:dyDescent="0.25">
      <c r="A300" s="293" t="s">
        <v>206</v>
      </c>
      <c r="B300" s="259" t="s">
        <v>766</v>
      </c>
      <c r="C300" s="303" t="s">
        <v>209</v>
      </c>
      <c r="D300" s="305">
        <v>44105</v>
      </c>
      <c r="E300" s="301">
        <v>8000</v>
      </c>
      <c r="F300" s="274" t="s">
        <v>764</v>
      </c>
      <c r="G300" s="302"/>
      <c r="H300" s="277">
        <v>8000</v>
      </c>
      <c r="I300" s="275" t="s">
        <v>749</v>
      </c>
    </row>
    <row r="301" spans="1:9" x14ac:dyDescent="0.25">
      <c r="A301" s="293" t="s">
        <v>206</v>
      </c>
      <c r="B301" s="259" t="s">
        <v>766</v>
      </c>
      <c r="C301" s="303" t="s">
        <v>210</v>
      </c>
      <c r="D301" s="305">
        <v>44002</v>
      </c>
      <c r="E301" s="301">
        <v>478949.32</v>
      </c>
      <c r="F301" s="274" t="s">
        <v>764</v>
      </c>
      <c r="G301" s="302"/>
      <c r="H301" s="277">
        <v>478949.32</v>
      </c>
      <c r="I301" s="275" t="s">
        <v>749</v>
      </c>
    </row>
    <row r="302" spans="1:9" x14ac:dyDescent="0.25">
      <c r="A302" s="293" t="s">
        <v>206</v>
      </c>
      <c r="B302" s="259" t="s">
        <v>766</v>
      </c>
      <c r="C302" s="303" t="s">
        <v>211</v>
      </c>
      <c r="D302" s="305">
        <v>44002</v>
      </c>
      <c r="E302" s="301">
        <v>440553.49</v>
      </c>
      <c r="F302" s="274" t="s">
        <v>764</v>
      </c>
      <c r="G302" s="302"/>
      <c r="H302" s="277">
        <v>440553.49</v>
      </c>
      <c r="I302" s="275" t="s">
        <v>749</v>
      </c>
    </row>
    <row r="303" spans="1:9" x14ac:dyDescent="0.25">
      <c r="A303" s="293" t="s">
        <v>206</v>
      </c>
      <c r="B303" s="259" t="s">
        <v>766</v>
      </c>
      <c r="C303" s="303" t="s">
        <v>212</v>
      </c>
      <c r="D303" s="305">
        <v>44348</v>
      </c>
      <c r="E303" s="301">
        <v>590598.46</v>
      </c>
      <c r="F303" s="274" t="s">
        <v>764</v>
      </c>
      <c r="G303" s="302"/>
      <c r="H303" s="277">
        <v>590598.46</v>
      </c>
      <c r="I303" s="275" t="s">
        <v>749</v>
      </c>
    </row>
    <row r="304" spans="1:9" x14ac:dyDescent="0.25">
      <c r="A304" s="293" t="s">
        <v>206</v>
      </c>
      <c r="B304" s="259" t="s">
        <v>766</v>
      </c>
      <c r="C304" s="303" t="s">
        <v>213</v>
      </c>
      <c r="D304" s="305">
        <v>44348</v>
      </c>
      <c r="E304" s="301">
        <v>518593.9</v>
      </c>
      <c r="F304" s="274" t="s">
        <v>764</v>
      </c>
      <c r="G304" s="301"/>
      <c r="H304" s="277">
        <v>518593.9</v>
      </c>
      <c r="I304" s="275" t="s">
        <v>749</v>
      </c>
    </row>
    <row r="305" spans="1:9" s="180" customFormat="1" x14ac:dyDescent="0.25">
      <c r="A305" s="293" t="s">
        <v>1087</v>
      </c>
      <c r="B305" s="259" t="s">
        <v>766</v>
      </c>
      <c r="C305" s="259" t="s">
        <v>214</v>
      </c>
      <c r="D305" s="272">
        <v>43862</v>
      </c>
      <c r="E305" s="301">
        <v>219260</v>
      </c>
      <c r="F305" s="274" t="s">
        <v>764</v>
      </c>
      <c r="G305" s="301"/>
      <c r="H305" s="301">
        <v>219260</v>
      </c>
      <c r="I305" s="275" t="s">
        <v>762</v>
      </c>
    </row>
    <row r="306" spans="1:9" s="180" customFormat="1" x14ac:dyDescent="0.25">
      <c r="A306" s="293" t="s">
        <v>1088</v>
      </c>
      <c r="B306" s="259" t="s">
        <v>766</v>
      </c>
      <c r="C306" s="259" t="s">
        <v>216</v>
      </c>
      <c r="D306" s="272">
        <v>43862</v>
      </c>
      <c r="E306" s="301">
        <v>75010</v>
      </c>
      <c r="F306" s="274" t="s">
        <v>764</v>
      </c>
      <c r="G306" s="301"/>
      <c r="H306" s="301">
        <v>75010</v>
      </c>
      <c r="I306" s="275" t="s">
        <v>762</v>
      </c>
    </row>
    <row r="307" spans="1:9" x14ac:dyDescent="0.25">
      <c r="A307" s="293" t="s">
        <v>218</v>
      </c>
      <c r="B307" s="259" t="s">
        <v>766</v>
      </c>
      <c r="C307" s="303" t="s">
        <v>49</v>
      </c>
      <c r="D307" s="305">
        <v>43983</v>
      </c>
      <c r="E307" s="301">
        <v>263333.33</v>
      </c>
      <c r="F307" s="274" t="s">
        <v>764</v>
      </c>
      <c r="G307" s="302"/>
      <c r="H307" s="277">
        <v>263333.33</v>
      </c>
      <c r="I307" s="275" t="s">
        <v>762</v>
      </c>
    </row>
    <row r="308" spans="1:9" x14ac:dyDescent="0.25">
      <c r="A308" s="293" t="s">
        <v>218</v>
      </c>
      <c r="B308" s="259" t="s">
        <v>766</v>
      </c>
      <c r="C308" s="303" t="s">
        <v>219</v>
      </c>
      <c r="D308" s="305">
        <v>43983</v>
      </c>
      <c r="E308" s="301">
        <v>82500</v>
      </c>
      <c r="F308" s="274" t="s">
        <v>764</v>
      </c>
      <c r="G308" s="302"/>
      <c r="H308" s="277">
        <v>82500</v>
      </c>
      <c r="I308" s="275" t="s">
        <v>762</v>
      </c>
    </row>
    <row r="309" spans="1:9" x14ac:dyDescent="0.25">
      <c r="A309" s="293" t="s">
        <v>218</v>
      </c>
      <c r="B309" s="259" t="s">
        <v>766</v>
      </c>
      <c r="C309" s="303" t="s">
        <v>220</v>
      </c>
      <c r="D309" s="305">
        <v>43983</v>
      </c>
      <c r="E309" s="301">
        <v>303150</v>
      </c>
      <c r="F309" s="274" t="s">
        <v>764</v>
      </c>
      <c r="G309" s="302"/>
      <c r="H309" s="277">
        <v>303150</v>
      </c>
      <c r="I309" s="275" t="s">
        <v>762</v>
      </c>
    </row>
    <row r="310" spans="1:9" x14ac:dyDescent="0.25">
      <c r="A310" s="293" t="s">
        <v>218</v>
      </c>
      <c r="B310" s="259" t="s">
        <v>766</v>
      </c>
      <c r="C310" s="303" t="s">
        <v>222</v>
      </c>
      <c r="D310" s="305">
        <v>43983</v>
      </c>
      <c r="E310" s="301">
        <v>727583.33</v>
      </c>
      <c r="F310" s="274" t="s">
        <v>764</v>
      </c>
      <c r="G310" s="302"/>
      <c r="H310" s="277">
        <v>727583.33</v>
      </c>
      <c r="I310" s="275" t="s">
        <v>762</v>
      </c>
    </row>
    <row r="311" spans="1:9" x14ac:dyDescent="0.25">
      <c r="A311" s="293" t="s">
        <v>1087</v>
      </c>
      <c r="B311" s="259" t="s">
        <v>766</v>
      </c>
      <c r="C311" s="303" t="s">
        <v>172</v>
      </c>
      <c r="D311" s="305">
        <v>43983</v>
      </c>
      <c r="E311" s="301">
        <v>219260</v>
      </c>
      <c r="F311" s="274" t="s">
        <v>764</v>
      </c>
      <c r="G311" s="302"/>
      <c r="H311" s="301">
        <v>219260</v>
      </c>
      <c r="I311" s="275" t="s">
        <v>762</v>
      </c>
    </row>
    <row r="312" spans="1:9" x14ac:dyDescent="0.25">
      <c r="A312" s="293" t="s">
        <v>1088</v>
      </c>
      <c r="B312" s="259" t="s">
        <v>766</v>
      </c>
      <c r="C312" s="303" t="s">
        <v>223</v>
      </c>
      <c r="D312" s="305">
        <v>43983</v>
      </c>
      <c r="E312" s="301">
        <v>75010</v>
      </c>
      <c r="F312" s="274" t="s">
        <v>764</v>
      </c>
      <c r="G312" s="302"/>
      <c r="H312" s="301">
        <v>75010</v>
      </c>
      <c r="I312" s="275" t="s">
        <v>762</v>
      </c>
    </row>
    <row r="313" spans="1:9" x14ac:dyDescent="0.25">
      <c r="A313" s="293" t="s">
        <v>218</v>
      </c>
      <c r="B313" s="259" t="s">
        <v>766</v>
      </c>
      <c r="C313" s="303" t="s">
        <v>224</v>
      </c>
      <c r="D313" s="305">
        <v>44112</v>
      </c>
      <c r="E313" s="301">
        <v>178687.5</v>
      </c>
      <c r="F313" s="274" t="s">
        <v>764</v>
      </c>
      <c r="G313" s="302"/>
      <c r="H313" s="277">
        <v>178687.5</v>
      </c>
      <c r="I313" s="275" t="s">
        <v>762</v>
      </c>
    </row>
    <row r="314" spans="1:9" x14ac:dyDescent="0.25">
      <c r="A314" s="293" t="s">
        <v>1087</v>
      </c>
      <c r="B314" s="259" t="s">
        <v>766</v>
      </c>
      <c r="C314" s="303" t="s">
        <v>225</v>
      </c>
      <c r="D314" s="305">
        <v>44105</v>
      </c>
      <c r="E314" s="301">
        <v>219260</v>
      </c>
      <c r="F314" s="274" t="s">
        <v>764</v>
      </c>
      <c r="G314" s="302"/>
      <c r="H314" s="301">
        <v>219260</v>
      </c>
      <c r="I314" s="275" t="s">
        <v>762</v>
      </c>
    </row>
    <row r="315" spans="1:9" x14ac:dyDescent="0.25">
      <c r="A315" s="293" t="s">
        <v>1088</v>
      </c>
      <c r="B315" s="259" t="s">
        <v>766</v>
      </c>
      <c r="C315" s="303" t="s">
        <v>226</v>
      </c>
      <c r="D315" s="305">
        <v>44105</v>
      </c>
      <c r="E315" s="301">
        <v>75010</v>
      </c>
      <c r="F315" s="274" t="s">
        <v>764</v>
      </c>
      <c r="G315" s="302"/>
      <c r="H315" s="301">
        <v>75010</v>
      </c>
      <c r="I315" s="275" t="s">
        <v>762</v>
      </c>
    </row>
    <row r="316" spans="1:9" x14ac:dyDescent="0.25">
      <c r="A316" s="293" t="s">
        <v>218</v>
      </c>
      <c r="B316" s="259" t="s">
        <v>766</v>
      </c>
      <c r="C316" s="309" t="s">
        <v>227</v>
      </c>
      <c r="D316" s="305">
        <v>44197</v>
      </c>
      <c r="E316" s="301">
        <v>214546.06</v>
      </c>
      <c r="F316" s="274" t="s">
        <v>764</v>
      </c>
      <c r="G316" s="302"/>
      <c r="H316" s="277">
        <v>214546.06</v>
      </c>
      <c r="I316" s="275" t="s">
        <v>749</v>
      </c>
    </row>
    <row r="317" spans="1:9" x14ac:dyDescent="0.25">
      <c r="A317" s="293" t="s">
        <v>218</v>
      </c>
      <c r="B317" s="259" t="s">
        <v>766</v>
      </c>
      <c r="C317" s="309" t="s">
        <v>228</v>
      </c>
      <c r="D317" s="305">
        <v>44197</v>
      </c>
      <c r="E317" s="301">
        <v>75000</v>
      </c>
      <c r="F317" s="274" t="s">
        <v>764</v>
      </c>
      <c r="G317" s="302"/>
      <c r="H317" s="277">
        <v>75000</v>
      </c>
      <c r="I317" s="275" t="s">
        <v>749</v>
      </c>
    </row>
    <row r="318" spans="1:9" x14ac:dyDescent="0.25">
      <c r="A318" s="293" t="s">
        <v>218</v>
      </c>
      <c r="B318" s="259" t="s">
        <v>766</v>
      </c>
      <c r="C318" s="309" t="s">
        <v>229</v>
      </c>
      <c r="D318" s="305">
        <v>44348</v>
      </c>
      <c r="E318" s="301">
        <v>200000</v>
      </c>
      <c r="F318" s="274" t="s">
        <v>764</v>
      </c>
      <c r="G318" s="302"/>
      <c r="H318" s="277">
        <v>200000</v>
      </c>
      <c r="I318" s="275" t="s">
        <v>749</v>
      </c>
    </row>
    <row r="319" spans="1:9" x14ac:dyDescent="0.25">
      <c r="A319" s="293" t="s">
        <v>218</v>
      </c>
      <c r="B319" s="259" t="s">
        <v>766</v>
      </c>
      <c r="C319" s="309" t="s">
        <v>230</v>
      </c>
      <c r="D319" s="305">
        <v>44348</v>
      </c>
      <c r="E319" s="301">
        <v>221666.67</v>
      </c>
      <c r="F319" s="274" t="s">
        <v>764</v>
      </c>
      <c r="G319" s="302"/>
      <c r="H319" s="277">
        <v>221666.67</v>
      </c>
      <c r="I319" s="275" t="s">
        <v>749</v>
      </c>
    </row>
    <row r="320" spans="1:9" x14ac:dyDescent="0.25">
      <c r="A320" s="293" t="s">
        <v>218</v>
      </c>
      <c r="B320" s="259" t="s">
        <v>766</v>
      </c>
      <c r="C320" s="309" t="s">
        <v>231</v>
      </c>
      <c r="D320" s="305">
        <v>44348</v>
      </c>
      <c r="E320" s="301">
        <v>221666.67</v>
      </c>
      <c r="F320" s="274" t="s">
        <v>764</v>
      </c>
      <c r="G320" s="302"/>
      <c r="H320" s="277">
        <v>221666.67</v>
      </c>
      <c r="I320" s="275" t="s">
        <v>749</v>
      </c>
    </row>
    <row r="321" spans="1:9" x14ac:dyDescent="0.25">
      <c r="A321" s="293" t="s">
        <v>218</v>
      </c>
      <c r="B321" s="259" t="s">
        <v>766</v>
      </c>
      <c r="C321" s="309" t="s">
        <v>232</v>
      </c>
      <c r="D321" s="305">
        <v>44348</v>
      </c>
      <c r="E321" s="301">
        <v>221666.67</v>
      </c>
      <c r="F321" s="274" t="s">
        <v>764</v>
      </c>
      <c r="G321" s="302"/>
      <c r="H321" s="277">
        <v>221666.67</v>
      </c>
      <c r="I321" s="275" t="s">
        <v>749</v>
      </c>
    </row>
    <row r="322" spans="1:9" x14ac:dyDescent="0.25">
      <c r="A322" s="293" t="s">
        <v>218</v>
      </c>
      <c r="B322" s="259" t="s">
        <v>766</v>
      </c>
      <c r="C322" s="309" t="s">
        <v>236</v>
      </c>
      <c r="D322" s="305">
        <v>44348</v>
      </c>
      <c r="E322" s="301">
        <v>85500</v>
      </c>
      <c r="F322" s="274" t="s">
        <v>764</v>
      </c>
      <c r="G322" s="302"/>
      <c r="H322" s="277">
        <v>85500</v>
      </c>
      <c r="I322" s="275" t="s">
        <v>749</v>
      </c>
    </row>
    <row r="323" spans="1:9" x14ac:dyDescent="0.25">
      <c r="A323" s="293" t="s">
        <v>218</v>
      </c>
      <c r="B323" s="259" t="s">
        <v>766</v>
      </c>
      <c r="C323" s="309" t="s">
        <v>237</v>
      </c>
      <c r="D323" s="305">
        <v>44348</v>
      </c>
      <c r="E323" s="301">
        <v>234000</v>
      </c>
      <c r="F323" s="274" t="s">
        <v>764</v>
      </c>
      <c r="G323" s="302"/>
      <c r="H323" s="277">
        <v>234000</v>
      </c>
      <c r="I323" s="275" t="s">
        <v>749</v>
      </c>
    </row>
    <row r="324" spans="1:9" x14ac:dyDescent="0.25">
      <c r="A324" s="293" t="s">
        <v>218</v>
      </c>
      <c r="B324" s="259" t="s">
        <v>766</v>
      </c>
      <c r="C324" s="309" t="s">
        <v>238</v>
      </c>
      <c r="D324" s="305">
        <v>44348</v>
      </c>
      <c r="E324" s="301">
        <v>150000</v>
      </c>
      <c r="F324" s="274" t="s">
        <v>764</v>
      </c>
      <c r="G324" s="302"/>
      <c r="H324" s="277">
        <v>150000</v>
      </c>
      <c r="I324" s="275" t="s">
        <v>749</v>
      </c>
    </row>
    <row r="325" spans="1:9" x14ac:dyDescent="0.25">
      <c r="A325" s="293" t="s">
        <v>218</v>
      </c>
      <c r="B325" s="259" t="s">
        <v>766</v>
      </c>
      <c r="C325" s="309" t="s">
        <v>239</v>
      </c>
      <c r="D325" s="305">
        <v>44348</v>
      </c>
      <c r="E325" s="301">
        <v>156000</v>
      </c>
      <c r="F325" s="274" t="s">
        <v>764</v>
      </c>
      <c r="G325" s="302"/>
      <c r="H325" s="277">
        <v>156000</v>
      </c>
      <c r="I325" s="275" t="s">
        <v>749</v>
      </c>
    </row>
    <row r="326" spans="1:9" x14ac:dyDescent="0.25">
      <c r="A326" s="293" t="s">
        <v>218</v>
      </c>
      <c r="B326" s="259" t="s">
        <v>766</v>
      </c>
      <c r="C326" s="309" t="s">
        <v>240</v>
      </c>
      <c r="D326" s="305">
        <v>44348</v>
      </c>
      <c r="E326" s="301">
        <v>156000</v>
      </c>
      <c r="F326" s="274" t="s">
        <v>764</v>
      </c>
      <c r="G326" s="302"/>
      <c r="H326" s="277">
        <v>156000</v>
      </c>
      <c r="I326" s="275" t="s">
        <v>749</v>
      </c>
    </row>
    <row r="327" spans="1:9" x14ac:dyDescent="0.25">
      <c r="A327" s="293" t="s">
        <v>218</v>
      </c>
      <c r="B327" s="259" t="s">
        <v>766</v>
      </c>
      <c r="C327" s="309" t="s">
        <v>241</v>
      </c>
      <c r="D327" s="305">
        <v>44348</v>
      </c>
      <c r="E327" s="301">
        <v>156000</v>
      </c>
      <c r="F327" s="274" t="s">
        <v>764</v>
      </c>
      <c r="G327" s="302"/>
      <c r="H327" s="277">
        <v>156000</v>
      </c>
      <c r="I327" s="275" t="s">
        <v>749</v>
      </c>
    </row>
    <row r="328" spans="1:9" x14ac:dyDescent="0.25">
      <c r="A328" s="293" t="s">
        <v>218</v>
      </c>
      <c r="B328" s="259" t="s">
        <v>766</v>
      </c>
      <c r="C328" s="309" t="s">
        <v>242</v>
      </c>
      <c r="D328" s="305">
        <v>44348</v>
      </c>
      <c r="E328" s="301">
        <v>120500</v>
      </c>
      <c r="F328" s="274" t="s">
        <v>764</v>
      </c>
      <c r="G328" s="302"/>
      <c r="H328" s="277">
        <v>120500</v>
      </c>
      <c r="I328" s="275" t="s">
        <v>749</v>
      </c>
    </row>
    <row r="329" spans="1:9" x14ac:dyDescent="0.25">
      <c r="A329" s="293" t="s">
        <v>218</v>
      </c>
      <c r="B329" s="259" t="s">
        <v>766</v>
      </c>
      <c r="C329" s="309" t="s">
        <v>133</v>
      </c>
      <c r="D329" s="305">
        <v>44348</v>
      </c>
      <c r="E329" s="301">
        <v>165250</v>
      </c>
      <c r="F329" s="274" t="s">
        <v>764</v>
      </c>
      <c r="G329" s="302"/>
      <c r="H329" s="277">
        <v>165250</v>
      </c>
      <c r="I329" s="275" t="s">
        <v>749</v>
      </c>
    </row>
    <row r="330" spans="1:9" x14ac:dyDescent="0.25">
      <c r="A330" s="293" t="s">
        <v>218</v>
      </c>
      <c r="B330" s="259" t="s">
        <v>766</v>
      </c>
      <c r="C330" s="309" t="s">
        <v>245</v>
      </c>
      <c r="D330" s="305">
        <v>44348</v>
      </c>
      <c r="E330" s="301">
        <v>186000</v>
      </c>
      <c r="F330" s="274" t="s">
        <v>764</v>
      </c>
      <c r="G330" s="302"/>
      <c r="H330" s="277">
        <v>186000</v>
      </c>
      <c r="I330" s="275" t="s">
        <v>749</v>
      </c>
    </row>
    <row r="331" spans="1:9" x14ac:dyDescent="0.25">
      <c r="A331" s="293" t="s">
        <v>218</v>
      </c>
      <c r="B331" s="259" t="s">
        <v>766</v>
      </c>
      <c r="C331" s="309" t="s">
        <v>246</v>
      </c>
      <c r="D331" s="305">
        <v>44348</v>
      </c>
      <c r="E331" s="301">
        <v>214166.67</v>
      </c>
      <c r="F331" s="274" t="s">
        <v>764</v>
      </c>
      <c r="G331" s="302"/>
      <c r="H331" s="277">
        <v>214166.67</v>
      </c>
      <c r="I331" s="275" t="s">
        <v>749</v>
      </c>
    </row>
    <row r="332" spans="1:9" x14ac:dyDescent="0.25">
      <c r="A332" s="293" t="s">
        <v>218</v>
      </c>
      <c r="B332" s="259" t="s">
        <v>766</v>
      </c>
      <c r="C332" s="309" t="s">
        <v>247</v>
      </c>
      <c r="D332" s="305">
        <v>44348</v>
      </c>
      <c r="E332" s="301">
        <v>358821.02</v>
      </c>
      <c r="F332" s="274" t="s">
        <v>764</v>
      </c>
      <c r="G332" s="302"/>
      <c r="H332" s="277">
        <v>358821.02</v>
      </c>
      <c r="I332" s="275" t="s">
        <v>749</v>
      </c>
    </row>
    <row r="333" spans="1:9" x14ac:dyDescent="0.25">
      <c r="A333" s="293" t="s">
        <v>218</v>
      </c>
      <c r="B333" s="259" t="s">
        <v>766</v>
      </c>
      <c r="C333" s="309" t="s">
        <v>248</v>
      </c>
      <c r="D333" s="305">
        <v>44348</v>
      </c>
      <c r="E333" s="301">
        <v>218167.16</v>
      </c>
      <c r="F333" s="274" t="s">
        <v>764</v>
      </c>
      <c r="G333" s="302"/>
      <c r="H333" s="277">
        <v>218167.16</v>
      </c>
      <c r="I333" s="275" t="s">
        <v>749</v>
      </c>
    </row>
    <row r="334" spans="1:9" x14ac:dyDescent="0.25">
      <c r="A334" s="293" t="s">
        <v>218</v>
      </c>
      <c r="B334" s="259" t="s">
        <v>766</v>
      </c>
      <c r="C334" s="309" t="s">
        <v>250</v>
      </c>
      <c r="D334" s="305">
        <v>44348</v>
      </c>
      <c r="E334" s="301">
        <v>516424.24</v>
      </c>
      <c r="F334" s="274" t="s">
        <v>764</v>
      </c>
      <c r="G334" s="276"/>
      <c r="H334" s="277">
        <v>516424.24</v>
      </c>
      <c r="I334" s="275" t="s">
        <v>749</v>
      </c>
    </row>
    <row r="335" spans="1:9" x14ac:dyDescent="0.25">
      <c r="A335" s="293" t="s">
        <v>218</v>
      </c>
      <c r="B335" s="259" t="s">
        <v>766</v>
      </c>
      <c r="C335" s="309" t="s">
        <v>254</v>
      </c>
      <c r="D335" s="305">
        <v>44348</v>
      </c>
      <c r="E335" s="301">
        <v>294999.96000000002</v>
      </c>
      <c r="F335" s="274" t="s">
        <v>764</v>
      </c>
      <c r="G335" s="301"/>
      <c r="H335" s="277">
        <v>294999.96000000002</v>
      </c>
      <c r="I335" s="275" t="s">
        <v>749</v>
      </c>
    </row>
    <row r="336" spans="1:9" x14ac:dyDescent="0.25">
      <c r="A336" s="293" t="s">
        <v>218</v>
      </c>
      <c r="B336" s="259" t="s">
        <v>766</v>
      </c>
      <c r="C336" s="309" t="s">
        <v>255</v>
      </c>
      <c r="D336" s="305">
        <v>44348</v>
      </c>
      <c r="E336" s="301">
        <v>96225</v>
      </c>
      <c r="F336" s="274" t="s">
        <v>764</v>
      </c>
      <c r="G336" s="301"/>
      <c r="H336" s="277">
        <v>96225</v>
      </c>
      <c r="I336" s="275" t="s">
        <v>749</v>
      </c>
    </row>
    <row r="337" spans="1:9" x14ac:dyDescent="0.25">
      <c r="A337" s="293" t="s">
        <v>218</v>
      </c>
      <c r="B337" s="259" t="s">
        <v>766</v>
      </c>
      <c r="C337" s="309" t="s">
        <v>257</v>
      </c>
      <c r="D337" s="305">
        <v>44348</v>
      </c>
      <c r="E337" s="301">
        <v>37750</v>
      </c>
      <c r="F337" s="274" t="s">
        <v>764</v>
      </c>
      <c r="G337" s="276"/>
      <c r="H337" s="277">
        <v>37750</v>
      </c>
      <c r="I337" s="275" t="s">
        <v>749</v>
      </c>
    </row>
    <row r="338" spans="1:9" x14ac:dyDescent="0.25">
      <c r="A338" s="293" t="s">
        <v>218</v>
      </c>
      <c r="B338" s="259" t="s">
        <v>766</v>
      </c>
      <c r="C338" s="309" t="s">
        <v>259</v>
      </c>
      <c r="D338" s="305">
        <v>44348</v>
      </c>
      <c r="E338" s="301">
        <v>37500</v>
      </c>
      <c r="F338" s="274" t="s">
        <v>764</v>
      </c>
      <c r="G338" s="276"/>
      <c r="H338" s="277">
        <v>37500</v>
      </c>
      <c r="I338" s="275" t="s">
        <v>749</v>
      </c>
    </row>
    <row r="339" spans="1:9" x14ac:dyDescent="0.25">
      <c r="A339" s="293" t="s">
        <v>218</v>
      </c>
      <c r="B339" s="259" t="s">
        <v>766</v>
      </c>
      <c r="C339" s="309" t="s">
        <v>260</v>
      </c>
      <c r="D339" s="305">
        <v>44348</v>
      </c>
      <c r="E339" s="301">
        <v>224437.5</v>
      </c>
      <c r="F339" s="274" t="s">
        <v>764</v>
      </c>
      <c r="G339" s="276"/>
      <c r="H339" s="277">
        <v>224437.5</v>
      </c>
      <c r="I339" s="275" t="s">
        <v>749</v>
      </c>
    </row>
    <row r="340" spans="1:9" x14ac:dyDescent="0.25">
      <c r="A340" s="293" t="s">
        <v>218</v>
      </c>
      <c r="B340" s="259" t="s">
        <v>766</v>
      </c>
      <c r="C340" s="309" t="s">
        <v>261</v>
      </c>
      <c r="D340" s="305">
        <v>44348</v>
      </c>
      <c r="E340" s="301">
        <v>78000</v>
      </c>
      <c r="F340" s="274" t="s">
        <v>764</v>
      </c>
      <c r="G340" s="276"/>
      <c r="H340" s="277">
        <v>78000</v>
      </c>
      <c r="I340" s="275" t="s">
        <v>749</v>
      </c>
    </row>
    <row r="341" spans="1:9" x14ac:dyDescent="0.25">
      <c r="A341" s="293" t="s">
        <v>218</v>
      </c>
      <c r="B341" s="259" t="s">
        <v>766</v>
      </c>
      <c r="C341" s="309" t="s">
        <v>262</v>
      </c>
      <c r="D341" s="305">
        <v>44348</v>
      </c>
      <c r="E341" s="301">
        <v>114608.56</v>
      </c>
      <c r="F341" s="274" t="s">
        <v>764</v>
      </c>
      <c r="G341" s="276"/>
      <c r="H341" s="277">
        <v>114608.56</v>
      </c>
      <c r="I341" s="275" t="s">
        <v>749</v>
      </c>
    </row>
    <row r="342" spans="1:9" x14ac:dyDescent="0.25">
      <c r="A342" s="293" t="s">
        <v>218</v>
      </c>
      <c r="B342" s="259" t="s">
        <v>766</v>
      </c>
      <c r="C342" s="309" t="s">
        <v>264</v>
      </c>
      <c r="D342" s="305">
        <v>44348</v>
      </c>
      <c r="E342" s="301">
        <v>86166.67</v>
      </c>
      <c r="F342" s="274" t="s">
        <v>764</v>
      </c>
      <c r="G342" s="276"/>
      <c r="H342" s="277">
        <v>86166.67</v>
      </c>
      <c r="I342" s="275" t="s">
        <v>749</v>
      </c>
    </row>
    <row r="343" spans="1:9" x14ac:dyDescent="0.25">
      <c r="A343" s="293" t="s">
        <v>1089</v>
      </c>
      <c r="B343" s="259" t="s">
        <v>766</v>
      </c>
      <c r="C343" s="309" t="s">
        <v>265</v>
      </c>
      <c r="D343" s="305">
        <v>44348</v>
      </c>
      <c r="E343" s="301">
        <v>294270</v>
      </c>
      <c r="F343" s="274" t="s">
        <v>764</v>
      </c>
      <c r="G343" s="310"/>
      <c r="H343" s="301">
        <v>294270</v>
      </c>
      <c r="I343" s="275" t="s">
        <v>749</v>
      </c>
    </row>
    <row r="344" spans="1:9" x14ac:dyDescent="0.25">
      <c r="A344" s="293" t="s">
        <v>1088</v>
      </c>
      <c r="B344" s="259" t="s">
        <v>766</v>
      </c>
      <c r="C344" s="309" t="s">
        <v>267</v>
      </c>
      <c r="D344" s="305">
        <v>44348</v>
      </c>
      <c r="E344" s="301">
        <v>75010</v>
      </c>
      <c r="F344" s="274" t="s">
        <v>764</v>
      </c>
      <c r="G344" s="310"/>
      <c r="H344" s="301">
        <v>75010</v>
      </c>
      <c r="I344" s="275" t="s">
        <v>749</v>
      </c>
    </row>
    <row r="345" spans="1:9" x14ac:dyDescent="0.25">
      <c r="A345" s="293" t="s">
        <v>1087</v>
      </c>
      <c r="B345" s="259" t="s">
        <v>766</v>
      </c>
      <c r="C345" s="309" t="s">
        <v>268</v>
      </c>
      <c r="D345" s="305">
        <v>44348</v>
      </c>
      <c r="E345" s="301">
        <v>219260</v>
      </c>
      <c r="F345" s="274" t="s">
        <v>764</v>
      </c>
      <c r="G345" s="310"/>
      <c r="H345" s="301">
        <v>219260</v>
      </c>
      <c r="I345" s="275" t="s">
        <v>749</v>
      </c>
    </row>
    <row r="346" spans="1:9" x14ac:dyDescent="0.25">
      <c r="A346" s="293" t="s">
        <v>218</v>
      </c>
      <c r="B346" s="259" t="s">
        <v>766</v>
      </c>
      <c r="C346" s="309" t="s">
        <v>379</v>
      </c>
      <c r="D346" s="305">
        <v>44411</v>
      </c>
      <c r="E346" s="301">
        <v>186000</v>
      </c>
      <c r="F346" s="274" t="s">
        <v>764</v>
      </c>
      <c r="G346" s="310"/>
      <c r="H346" s="277">
        <v>186000</v>
      </c>
      <c r="I346" s="275" t="s">
        <v>749</v>
      </c>
    </row>
    <row r="347" spans="1:9" x14ac:dyDescent="0.25">
      <c r="A347" s="293" t="s">
        <v>218</v>
      </c>
      <c r="B347" s="259" t="s">
        <v>766</v>
      </c>
      <c r="C347" s="309" t="s">
        <v>378</v>
      </c>
      <c r="D347" s="305">
        <v>44411</v>
      </c>
      <c r="E347" s="301">
        <v>186000</v>
      </c>
      <c r="F347" s="274" t="s">
        <v>764</v>
      </c>
      <c r="G347" s="310"/>
      <c r="H347" s="277">
        <v>186000</v>
      </c>
      <c r="I347" s="275" t="s">
        <v>749</v>
      </c>
    </row>
    <row r="348" spans="1:9" x14ac:dyDescent="0.25">
      <c r="A348" s="293" t="s">
        <v>218</v>
      </c>
      <c r="B348" s="259" t="s">
        <v>766</v>
      </c>
      <c r="C348" s="311" t="s">
        <v>937</v>
      </c>
      <c r="D348" s="312">
        <v>44470</v>
      </c>
      <c r="E348" s="301">
        <v>218167.16</v>
      </c>
      <c r="F348" s="274" t="s">
        <v>764</v>
      </c>
      <c r="G348" s="310"/>
      <c r="H348" s="277">
        <v>218167.16</v>
      </c>
      <c r="I348" s="275" t="s">
        <v>749</v>
      </c>
    </row>
    <row r="349" spans="1:9" x14ac:dyDescent="0.25">
      <c r="A349" s="293" t="s">
        <v>218</v>
      </c>
      <c r="B349" s="259" t="s">
        <v>766</v>
      </c>
      <c r="C349" s="311" t="s">
        <v>938</v>
      </c>
      <c r="D349" s="312">
        <v>44470</v>
      </c>
      <c r="E349" s="301">
        <v>851156.69</v>
      </c>
      <c r="F349" s="274" t="s">
        <v>764</v>
      </c>
      <c r="G349" s="310"/>
      <c r="H349" s="277">
        <v>851156.69</v>
      </c>
      <c r="I349" s="275" t="s">
        <v>749</v>
      </c>
    </row>
    <row r="350" spans="1:9" x14ac:dyDescent="0.25">
      <c r="A350" s="293" t="s">
        <v>218</v>
      </c>
      <c r="B350" s="259" t="s">
        <v>766</v>
      </c>
      <c r="C350" s="311" t="s">
        <v>939</v>
      </c>
      <c r="D350" s="312">
        <v>44470</v>
      </c>
      <c r="E350" s="301">
        <v>516424.24</v>
      </c>
      <c r="F350" s="274" t="s">
        <v>764</v>
      </c>
      <c r="G350" s="310"/>
      <c r="H350" s="277">
        <v>516424.24</v>
      </c>
      <c r="I350" s="275" t="s">
        <v>749</v>
      </c>
    </row>
    <row r="351" spans="1:9" x14ac:dyDescent="0.25">
      <c r="A351" s="293" t="s">
        <v>218</v>
      </c>
      <c r="B351" s="259" t="s">
        <v>766</v>
      </c>
      <c r="C351" s="311" t="s">
        <v>940</v>
      </c>
      <c r="D351" s="312">
        <v>44470</v>
      </c>
      <c r="E351" s="301">
        <v>11544000</v>
      </c>
      <c r="F351" s="274" t="s">
        <v>764</v>
      </c>
      <c r="G351" s="301">
        <v>11544000</v>
      </c>
      <c r="H351" s="277"/>
      <c r="I351" s="275" t="s">
        <v>1109</v>
      </c>
    </row>
    <row r="352" spans="1:9" x14ac:dyDescent="0.25">
      <c r="A352" s="293" t="s">
        <v>218</v>
      </c>
      <c r="B352" s="259" t="s">
        <v>766</v>
      </c>
      <c r="C352" s="311" t="s">
        <v>941</v>
      </c>
      <c r="D352" s="312">
        <v>44470</v>
      </c>
      <c r="E352" s="301">
        <v>96225</v>
      </c>
      <c r="F352" s="274" t="s">
        <v>764</v>
      </c>
      <c r="G352" s="310"/>
      <c r="H352" s="277">
        <v>96225</v>
      </c>
      <c r="I352" s="275" t="s">
        <v>749</v>
      </c>
    </row>
    <row r="353" spans="1:9" x14ac:dyDescent="0.25">
      <c r="A353" s="293" t="s">
        <v>218</v>
      </c>
      <c r="B353" s="259" t="s">
        <v>766</v>
      </c>
      <c r="C353" s="311" t="s">
        <v>942</v>
      </c>
      <c r="D353" s="312">
        <v>44470</v>
      </c>
      <c r="E353" s="301">
        <v>5877691.04</v>
      </c>
      <c r="F353" s="274" t="s">
        <v>764</v>
      </c>
      <c r="G353" s="310"/>
      <c r="H353" s="277">
        <v>5877691.04</v>
      </c>
      <c r="I353" s="275" t="s">
        <v>749</v>
      </c>
    </row>
    <row r="354" spans="1:9" x14ac:dyDescent="0.25">
      <c r="A354" s="293" t="s">
        <v>218</v>
      </c>
      <c r="B354" s="259" t="s">
        <v>766</v>
      </c>
      <c r="C354" s="311" t="s">
        <v>943</v>
      </c>
      <c r="D354" s="312">
        <v>44470</v>
      </c>
      <c r="E354" s="301">
        <v>1396500</v>
      </c>
      <c r="F354" s="274" t="s">
        <v>764</v>
      </c>
      <c r="G354" s="310"/>
      <c r="H354" s="277">
        <v>1396500</v>
      </c>
      <c r="I354" s="275" t="s">
        <v>749</v>
      </c>
    </row>
    <row r="355" spans="1:9" x14ac:dyDescent="0.25">
      <c r="A355" s="293" t="s">
        <v>218</v>
      </c>
      <c r="B355" s="259" t="s">
        <v>766</v>
      </c>
      <c r="C355" s="311" t="s">
        <v>944</v>
      </c>
      <c r="D355" s="312">
        <v>44470</v>
      </c>
      <c r="E355" s="301">
        <v>224437.5</v>
      </c>
      <c r="F355" s="274" t="s">
        <v>764</v>
      </c>
      <c r="G355" s="310"/>
      <c r="H355" s="277">
        <v>224437.5</v>
      </c>
      <c r="I355" s="275" t="s">
        <v>749</v>
      </c>
    </row>
    <row r="356" spans="1:9" x14ac:dyDescent="0.25">
      <c r="A356" s="293" t="s">
        <v>218</v>
      </c>
      <c r="B356" s="259" t="s">
        <v>766</v>
      </c>
      <c r="C356" s="311" t="s">
        <v>945</v>
      </c>
      <c r="D356" s="312">
        <v>44470</v>
      </c>
      <c r="E356" s="301">
        <v>114608.56</v>
      </c>
      <c r="F356" s="274" t="s">
        <v>764</v>
      </c>
      <c r="G356" s="310"/>
      <c r="H356" s="277">
        <v>114608.56</v>
      </c>
      <c r="I356" s="275" t="s">
        <v>749</v>
      </c>
    </row>
    <row r="357" spans="1:9" x14ac:dyDescent="0.25">
      <c r="A357" s="293" t="s">
        <v>218</v>
      </c>
      <c r="B357" s="259" t="s">
        <v>766</v>
      </c>
      <c r="C357" s="311" t="s">
        <v>946</v>
      </c>
      <c r="D357" s="312">
        <v>44470</v>
      </c>
      <c r="E357" s="301">
        <v>273000</v>
      </c>
      <c r="F357" s="274" t="s">
        <v>764</v>
      </c>
      <c r="G357" s="310"/>
      <c r="H357" s="277">
        <v>273000</v>
      </c>
      <c r="I357" s="275" t="s">
        <v>749</v>
      </c>
    </row>
    <row r="358" spans="1:9" x14ac:dyDescent="0.25">
      <c r="A358" s="293" t="s">
        <v>218</v>
      </c>
      <c r="B358" s="259" t="s">
        <v>766</v>
      </c>
      <c r="C358" s="311" t="s">
        <v>921</v>
      </c>
      <c r="D358" s="312">
        <v>44470</v>
      </c>
      <c r="E358" s="301">
        <v>86166.67</v>
      </c>
      <c r="F358" s="274" t="s">
        <v>764</v>
      </c>
      <c r="G358" s="310"/>
      <c r="H358" s="277">
        <v>86166.67</v>
      </c>
      <c r="I358" s="275" t="s">
        <v>749</v>
      </c>
    </row>
    <row r="359" spans="1:9" x14ac:dyDescent="0.25">
      <c r="A359" s="293" t="s">
        <v>218</v>
      </c>
      <c r="B359" s="259" t="s">
        <v>766</v>
      </c>
      <c r="C359" s="311" t="s">
        <v>947</v>
      </c>
      <c r="D359" s="312">
        <v>44470</v>
      </c>
      <c r="E359" s="301">
        <v>188936.15</v>
      </c>
      <c r="F359" s="274" t="s">
        <v>764</v>
      </c>
      <c r="G359" s="310"/>
      <c r="H359" s="277">
        <v>188936.15</v>
      </c>
      <c r="I359" s="275" t="s">
        <v>749</v>
      </c>
    </row>
    <row r="360" spans="1:9" x14ac:dyDescent="0.25">
      <c r="A360" s="293" t="s">
        <v>218</v>
      </c>
      <c r="B360" s="259" t="s">
        <v>766</v>
      </c>
      <c r="C360" s="311" t="s">
        <v>948</v>
      </c>
      <c r="D360" s="312">
        <v>44470</v>
      </c>
      <c r="E360" s="301">
        <v>232500</v>
      </c>
      <c r="F360" s="274" t="s">
        <v>764</v>
      </c>
      <c r="G360" s="313"/>
      <c r="H360" s="277">
        <v>232500</v>
      </c>
      <c r="I360" s="275" t="s">
        <v>749</v>
      </c>
    </row>
    <row r="361" spans="1:9" x14ac:dyDescent="0.25">
      <c r="A361" s="293" t="s">
        <v>218</v>
      </c>
      <c r="B361" s="259" t="s">
        <v>766</v>
      </c>
      <c r="C361" s="311" t="s">
        <v>922</v>
      </c>
      <c r="D361" s="312">
        <v>44470</v>
      </c>
      <c r="E361" s="301">
        <v>351577.66</v>
      </c>
      <c r="F361" s="274" t="s">
        <v>764</v>
      </c>
      <c r="G361" s="313"/>
      <c r="H361" s="277">
        <v>351577.66</v>
      </c>
      <c r="I361" s="275" t="s">
        <v>749</v>
      </c>
    </row>
    <row r="362" spans="1:9" x14ac:dyDescent="0.25">
      <c r="A362" s="293" t="s">
        <v>218</v>
      </c>
      <c r="B362" s="259" t="s">
        <v>766</v>
      </c>
      <c r="C362" s="311" t="s">
        <v>949</v>
      </c>
      <c r="D362" s="312">
        <v>44470</v>
      </c>
      <c r="E362" s="301">
        <v>65457.5</v>
      </c>
      <c r="F362" s="274" t="s">
        <v>764</v>
      </c>
      <c r="G362" s="313"/>
      <c r="H362" s="277">
        <v>65457.5</v>
      </c>
      <c r="I362" s="275" t="s">
        <v>749</v>
      </c>
    </row>
    <row r="363" spans="1:9" x14ac:dyDescent="0.25">
      <c r="A363" s="293" t="s">
        <v>218</v>
      </c>
      <c r="B363" s="259" t="s">
        <v>766</v>
      </c>
      <c r="C363" s="311" t="s">
        <v>950</v>
      </c>
      <c r="D363" s="312">
        <v>44470</v>
      </c>
      <c r="E363" s="301">
        <v>315757.76</v>
      </c>
      <c r="F363" s="274" t="s">
        <v>764</v>
      </c>
      <c r="G363" s="314"/>
      <c r="H363" s="277">
        <v>315757.76</v>
      </c>
      <c r="I363" s="275" t="s">
        <v>749</v>
      </c>
    </row>
    <row r="364" spans="1:9" x14ac:dyDescent="0.25">
      <c r="A364" s="293" t="s">
        <v>1087</v>
      </c>
      <c r="B364" s="259" t="s">
        <v>766</v>
      </c>
      <c r="C364" s="311" t="s">
        <v>951</v>
      </c>
      <c r="D364" s="305">
        <v>44470</v>
      </c>
      <c r="E364" s="301">
        <v>219260</v>
      </c>
      <c r="F364" s="274" t="s">
        <v>764</v>
      </c>
      <c r="G364" s="313"/>
      <c r="H364" s="277">
        <v>219260</v>
      </c>
      <c r="I364" s="275" t="s">
        <v>749</v>
      </c>
    </row>
    <row r="365" spans="1:9" x14ac:dyDescent="0.25">
      <c r="A365" s="293" t="s">
        <v>289</v>
      </c>
      <c r="B365" s="259" t="s">
        <v>766</v>
      </c>
      <c r="C365" s="259" t="s">
        <v>288</v>
      </c>
      <c r="D365" s="272">
        <v>43272</v>
      </c>
      <c r="E365" s="276">
        <v>13000</v>
      </c>
      <c r="F365" s="274" t="s">
        <v>764</v>
      </c>
      <c r="G365" s="313"/>
      <c r="H365" s="277">
        <v>13000</v>
      </c>
      <c r="I365" s="275" t="s">
        <v>762</v>
      </c>
    </row>
    <row r="366" spans="1:9" x14ac:dyDescent="0.25">
      <c r="A366" s="293" t="s">
        <v>289</v>
      </c>
      <c r="B366" s="259" t="s">
        <v>766</v>
      </c>
      <c r="C366" s="259" t="s">
        <v>290</v>
      </c>
      <c r="D366" s="272">
        <v>43272</v>
      </c>
      <c r="E366" s="276">
        <v>6150</v>
      </c>
      <c r="F366" s="274" t="s">
        <v>764</v>
      </c>
      <c r="G366" s="314"/>
      <c r="H366" s="277">
        <v>6150</v>
      </c>
      <c r="I366" s="275" t="s">
        <v>762</v>
      </c>
    </row>
    <row r="367" spans="1:9" x14ac:dyDescent="0.25">
      <c r="A367" s="271" t="s">
        <v>289</v>
      </c>
      <c r="B367" s="259" t="s">
        <v>766</v>
      </c>
      <c r="C367" s="259" t="s">
        <v>291</v>
      </c>
      <c r="D367" s="272">
        <v>43774</v>
      </c>
      <c r="E367" s="273">
        <v>1445983.33</v>
      </c>
      <c r="F367" s="274" t="s">
        <v>764</v>
      </c>
      <c r="G367" s="314"/>
      <c r="H367" s="277">
        <v>1445983.33</v>
      </c>
      <c r="I367" s="275" t="s">
        <v>762</v>
      </c>
    </row>
    <row r="368" spans="1:9" x14ac:dyDescent="0.25">
      <c r="A368" s="293" t="s">
        <v>289</v>
      </c>
      <c r="B368" s="259" t="s">
        <v>766</v>
      </c>
      <c r="C368" s="303" t="s">
        <v>292</v>
      </c>
      <c r="D368" s="305">
        <v>43983</v>
      </c>
      <c r="E368" s="301">
        <v>20000</v>
      </c>
      <c r="F368" s="274" t="s">
        <v>764</v>
      </c>
      <c r="G368" s="314"/>
      <c r="H368" s="277">
        <v>20000</v>
      </c>
      <c r="I368" s="275" t="s">
        <v>762</v>
      </c>
    </row>
    <row r="369" spans="1:9" x14ac:dyDescent="0.25">
      <c r="A369" s="293" t="s">
        <v>289</v>
      </c>
      <c r="B369" s="259" t="s">
        <v>766</v>
      </c>
      <c r="C369" s="303" t="s">
        <v>293</v>
      </c>
      <c r="D369" s="305">
        <v>43983</v>
      </c>
      <c r="E369" s="301">
        <v>399950</v>
      </c>
      <c r="F369" s="274" t="s">
        <v>764</v>
      </c>
      <c r="G369" s="314"/>
      <c r="H369" s="277">
        <v>399950</v>
      </c>
      <c r="I369" s="275" t="s">
        <v>762</v>
      </c>
    </row>
    <row r="370" spans="1:9" x14ac:dyDescent="0.25">
      <c r="A370" s="293" t="s">
        <v>289</v>
      </c>
      <c r="B370" s="259" t="s">
        <v>766</v>
      </c>
      <c r="C370" s="303" t="s">
        <v>294</v>
      </c>
      <c r="D370" s="305">
        <v>43983</v>
      </c>
      <c r="E370" s="301">
        <v>23000</v>
      </c>
      <c r="F370" s="274" t="s">
        <v>764</v>
      </c>
      <c r="G370" s="314"/>
      <c r="H370" s="277">
        <v>23000</v>
      </c>
      <c r="I370" s="275" t="s">
        <v>762</v>
      </c>
    </row>
    <row r="371" spans="1:9" x14ac:dyDescent="0.25">
      <c r="A371" s="293" t="s">
        <v>289</v>
      </c>
      <c r="B371" s="259" t="s">
        <v>766</v>
      </c>
      <c r="C371" s="303" t="s">
        <v>295</v>
      </c>
      <c r="D371" s="305">
        <v>43983</v>
      </c>
      <c r="E371" s="301">
        <v>4600</v>
      </c>
      <c r="F371" s="274" t="s">
        <v>764</v>
      </c>
      <c r="G371" s="314"/>
      <c r="H371" s="277">
        <v>4600</v>
      </c>
      <c r="I371" s="275" t="s">
        <v>762</v>
      </c>
    </row>
    <row r="372" spans="1:9" x14ac:dyDescent="0.25">
      <c r="A372" s="293" t="s">
        <v>289</v>
      </c>
      <c r="B372" s="259" t="s">
        <v>766</v>
      </c>
      <c r="C372" s="303" t="s">
        <v>296</v>
      </c>
      <c r="D372" s="305">
        <v>43983</v>
      </c>
      <c r="E372" s="301">
        <v>5000</v>
      </c>
      <c r="F372" s="274" t="s">
        <v>764</v>
      </c>
      <c r="G372" s="314"/>
      <c r="H372" s="277">
        <v>5000</v>
      </c>
      <c r="I372" s="275" t="s">
        <v>762</v>
      </c>
    </row>
    <row r="373" spans="1:9" x14ac:dyDescent="0.25">
      <c r="A373" s="271" t="s">
        <v>298</v>
      </c>
      <c r="B373" s="259" t="s">
        <v>766</v>
      </c>
      <c r="C373" s="303" t="s">
        <v>297</v>
      </c>
      <c r="D373" s="305">
        <v>43983</v>
      </c>
      <c r="E373" s="301">
        <v>2100</v>
      </c>
      <c r="F373" s="274" t="s">
        <v>764</v>
      </c>
      <c r="G373" s="314"/>
      <c r="H373" s="277">
        <v>2100</v>
      </c>
      <c r="I373" s="275" t="s">
        <v>762</v>
      </c>
    </row>
    <row r="374" spans="1:9" x14ac:dyDescent="0.25">
      <c r="A374" s="271" t="s">
        <v>298</v>
      </c>
      <c r="B374" s="259" t="s">
        <v>766</v>
      </c>
      <c r="C374" s="303" t="s">
        <v>299</v>
      </c>
      <c r="D374" s="305">
        <v>44021</v>
      </c>
      <c r="E374" s="301">
        <v>301350</v>
      </c>
      <c r="F374" s="274" t="s">
        <v>764</v>
      </c>
      <c r="G374" s="314"/>
      <c r="H374" s="277">
        <v>301350</v>
      </c>
      <c r="I374" s="275" t="s">
        <v>762</v>
      </c>
    </row>
    <row r="375" spans="1:9" x14ac:dyDescent="0.25">
      <c r="A375" s="271" t="s">
        <v>298</v>
      </c>
      <c r="B375" s="259" t="s">
        <v>766</v>
      </c>
      <c r="C375" s="303" t="s">
        <v>829</v>
      </c>
      <c r="D375" s="305">
        <v>44409</v>
      </c>
      <c r="E375" s="301">
        <v>391125</v>
      </c>
      <c r="F375" s="274" t="s">
        <v>764</v>
      </c>
      <c r="G375" s="314"/>
      <c r="H375" s="277">
        <v>391125</v>
      </c>
      <c r="I375" s="275" t="s">
        <v>749</v>
      </c>
    </row>
    <row r="376" spans="1:9" x14ac:dyDescent="0.25">
      <c r="A376" s="271" t="s">
        <v>298</v>
      </c>
      <c r="B376" s="259" t="s">
        <v>766</v>
      </c>
      <c r="C376" s="303" t="s">
        <v>830</v>
      </c>
      <c r="D376" s="305">
        <v>44409</v>
      </c>
      <c r="E376" s="301">
        <v>268700</v>
      </c>
      <c r="F376" s="274" t="s">
        <v>764</v>
      </c>
      <c r="G376" s="302"/>
      <c r="H376" s="277">
        <v>268700</v>
      </c>
      <c r="I376" s="275" t="s">
        <v>749</v>
      </c>
    </row>
    <row r="377" spans="1:9" x14ac:dyDescent="0.25">
      <c r="A377" s="271" t="s">
        <v>298</v>
      </c>
      <c r="B377" s="259" t="s">
        <v>766</v>
      </c>
      <c r="C377" s="303" t="s">
        <v>245</v>
      </c>
      <c r="D377" s="305">
        <v>44409</v>
      </c>
      <c r="E377" s="301">
        <v>365200</v>
      </c>
      <c r="F377" s="274" t="s">
        <v>764</v>
      </c>
      <c r="G377" s="302"/>
      <c r="H377" s="277">
        <v>365200</v>
      </c>
      <c r="I377" s="275" t="s">
        <v>749</v>
      </c>
    </row>
    <row r="378" spans="1:9" x14ac:dyDescent="0.25">
      <c r="A378" s="271" t="s">
        <v>298</v>
      </c>
      <c r="B378" s="259" t="s">
        <v>766</v>
      </c>
      <c r="C378" s="303" t="s">
        <v>246</v>
      </c>
      <c r="D378" s="305">
        <v>44409</v>
      </c>
      <c r="E378" s="301">
        <v>455085</v>
      </c>
      <c r="F378" s="274" t="s">
        <v>764</v>
      </c>
      <c r="G378" s="302"/>
      <c r="H378" s="277">
        <v>455085</v>
      </c>
      <c r="I378" s="275" t="s">
        <v>749</v>
      </c>
    </row>
    <row r="379" spans="1:9" x14ac:dyDescent="0.25">
      <c r="A379" s="271" t="s">
        <v>298</v>
      </c>
      <c r="B379" s="259" t="s">
        <v>766</v>
      </c>
      <c r="C379" s="303" t="s">
        <v>247</v>
      </c>
      <c r="D379" s="305">
        <v>44409</v>
      </c>
      <c r="E379" s="301">
        <v>34150</v>
      </c>
      <c r="F379" s="274" t="s">
        <v>764</v>
      </c>
      <c r="G379" s="302"/>
      <c r="H379" s="277">
        <v>34150</v>
      </c>
      <c r="I379" s="275" t="s">
        <v>749</v>
      </c>
    </row>
    <row r="380" spans="1:9" x14ac:dyDescent="0.25">
      <c r="A380" s="271" t="s">
        <v>298</v>
      </c>
      <c r="B380" s="259" t="s">
        <v>766</v>
      </c>
      <c r="C380" s="303" t="s">
        <v>831</v>
      </c>
      <c r="D380" s="305">
        <v>44409</v>
      </c>
      <c r="E380" s="301">
        <v>166050</v>
      </c>
      <c r="F380" s="274" t="s">
        <v>764</v>
      </c>
      <c r="G380" s="302"/>
      <c r="H380" s="277">
        <v>166050</v>
      </c>
      <c r="I380" s="275" t="s">
        <v>749</v>
      </c>
    </row>
    <row r="381" spans="1:9" x14ac:dyDescent="0.25">
      <c r="A381" s="271" t="s">
        <v>298</v>
      </c>
      <c r="B381" s="259" t="s">
        <v>766</v>
      </c>
      <c r="C381" s="303" t="s">
        <v>832</v>
      </c>
      <c r="D381" s="305">
        <v>44409</v>
      </c>
      <c r="E381" s="301">
        <v>55350</v>
      </c>
      <c r="F381" s="274" t="s">
        <v>764</v>
      </c>
      <c r="G381" s="314"/>
      <c r="H381" s="277">
        <v>55350</v>
      </c>
      <c r="I381" s="275" t="s">
        <v>749</v>
      </c>
    </row>
    <row r="382" spans="1:9" x14ac:dyDescent="0.25">
      <c r="A382" s="271" t="s">
        <v>298</v>
      </c>
      <c r="B382" s="259" t="s">
        <v>766</v>
      </c>
      <c r="C382" s="303" t="s">
        <v>833</v>
      </c>
      <c r="D382" s="305">
        <v>44409</v>
      </c>
      <c r="E382" s="301">
        <v>114990</v>
      </c>
      <c r="F382" s="274" t="s">
        <v>764</v>
      </c>
      <c r="G382" s="314"/>
      <c r="H382" s="277">
        <v>114990</v>
      </c>
      <c r="I382" s="275" t="s">
        <v>749</v>
      </c>
    </row>
    <row r="383" spans="1:9" x14ac:dyDescent="0.25">
      <c r="A383" s="271" t="s">
        <v>298</v>
      </c>
      <c r="B383" s="259" t="s">
        <v>766</v>
      </c>
      <c r="C383" s="303" t="s">
        <v>319</v>
      </c>
      <c r="D383" s="305">
        <v>44409</v>
      </c>
      <c r="E383" s="301">
        <v>72500</v>
      </c>
      <c r="F383" s="274" t="s">
        <v>764</v>
      </c>
      <c r="G383" s="314"/>
      <c r="H383" s="277">
        <v>72500</v>
      </c>
      <c r="I383" s="275" t="s">
        <v>749</v>
      </c>
    </row>
    <row r="384" spans="1:9" x14ac:dyDescent="0.25">
      <c r="A384" s="271" t="s">
        <v>298</v>
      </c>
      <c r="B384" s="259" t="s">
        <v>766</v>
      </c>
      <c r="C384" s="303" t="s">
        <v>834</v>
      </c>
      <c r="D384" s="305">
        <v>44409</v>
      </c>
      <c r="E384" s="301">
        <v>250550</v>
      </c>
      <c r="F384" s="274" t="s">
        <v>764</v>
      </c>
      <c r="G384" s="314"/>
      <c r="H384" s="277">
        <v>250550</v>
      </c>
      <c r="I384" s="275" t="s">
        <v>749</v>
      </c>
    </row>
    <row r="385" spans="1:9" x14ac:dyDescent="0.25">
      <c r="A385" s="271" t="s">
        <v>298</v>
      </c>
      <c r="B385" s="259" t="s">
        <v>766</v>
      </c>
      <c r="C385" s="303" t="s">
        <v>835</v>
      </c>
      <c r="D385" s="305">
        <v>44409</v>
      </c>
      <c r="E385" s="301">
        <v>20295</v>
      </c>
      <c r="F385" s="274" t="s">
        <v>764</v>
      </c>
      <c r="G385" s="314"/>
      <c r="H385" s="277">
        <v>20295</v>
      </c>
      <c r="I385" s="275" t="s">
        <v>749</v>
      </c>
    </row>
    <row r="386" spans="1:9" x14ac:dyDescent="0.25">
      <c r="A386" s="271" t="s">
        <v>300</v>
      </c>
      <c r="B386" s="259" t="s">
        <v>766</v>
      </c>
      <c r="C386" s="303" t="s">
        <v>18</v>
      </c>
      <c r="D386" s="305">
        <v>44348</v>
      </c>
      <c r="E386" s="301">
        <v>187672.04</v>
      </c>
      <c r="F386" s="274" t="s">
        <v>764</v>
      </c>
      <c r="G386" s="302"/>
      <c r="H386" s="277">
        <v>187672.04</v>
      </c>
      <c r="I386" s="275" t="s">
        <v>749</v>
      </c>
    </row>
    <row r="387" spans="1:9" x14ac:dyDescent="0.25">
      <c r="A387" s="293" t="s">
        <v>302</v>
      </c>
      <c r="B387" s="259" t="s">
        <v>766</v>
      </c>
      <c r="C387" s="303" t="s">
        <v>312</v>
      </c>
      <c r="D387" s="305">
        <v>41787</v>
      </c>
      <c r="E387" s="301">
        <v>7275</v>
      </c>
      <c r="F387" s="274" t="s">
        <v>764</v>
      </c>
      <c r="G387" s="302"/>
      <c r="H387" s="277">
        <v>7275</v>
      </c>
      <c r="I387" s="275" t="s">
        <v>762</v>
      </c>
    </row>
    <row r="388" spans="1:9" x14ac:dyDescent="0.25">
      <c r="A388" s="293" t="s">
        <v>302</v>
      </c>
      <c r="B388" s="259" t="s">
        <v>766</v>
      </c>
      <c r="C388" s="315" t="s">
        <v>321</v>
      </c>
      <c r="D388" s="316">
        <v>43842</v>
      </c>
      <c r="E388" s="314">
        <v>734493.31</v>
      </c>
      <c r="F388" s="274" t="s">
        <v>764</v>
      </c>
      <c r="G388" s="302"/>
      <c r="H388" s="277">
        <v>734493.31</v>
      </c>
      <c r="I388" s="275" t="s">
        <v>762</v>
      </c>
    </row>
    <row r="389" spans="1:9" x14ac:dyDescent="0.25">
      <c r="A389" s="293" t="s">
        <v>302</v>
      </c>
      <c r="B389" s="259" t="s">
        <v>766</v>
      </c>
      <c r="C389" s="309" t="s">
        <v>323</v>
      </c>
      <c r="D389" s="316">
        <v>44201</v>
      </c>
      <c r="E389" s="314">
        <v>653856</v>
      </c>
      <c r="F389" s="274" t="s">
        <v>764</v>
      </c>
      <c r="G389" s="302"/>
      <c r="H389" s="277">
        <v>653856</v>
      </c>
      <c r="I389" s="275" t="s">
        <v>749</v>
      </c>
    </row>
    <row r="390" spans="1:9" x14ac:dyDescent="0.25">
      <c r="A390" s="293" t="s">
        <v>302</v>
      </c>
      <c r="B390" s="259" t="s">
        <v>766</v>
      </c>
      <c r="C390" s="315" t="s">
        <v>324</v>
      </c>
      <c r="D390" s="316">
        <v>44201</v>
      </c>
      <c r="E390" s="314">
        <v>496930.56</v>
      </c>
      <c r="F390" s="274" t="s">
        <v>764</v>
      </c>
      <c r="G390" s="302"/>
      <c r="H390" s="277">
        <v>496930.56</v>
      </c>
      <c r="I390" s="275" t="s">
        <v>749</v>
      </c>
    </row>
    <row r="391" spans="1:9" x14ac:dyDescent="0.25">
      <c r="A391" s="293" t="s">
        <v>302</v>
      </c>
      <c r="B391" s="259" t="s">
        <v>766</v>
      </c>
      <c r="C391" s="315" t="s">
        <v>325</v>
      </c>
      <c r="D391" s="316">
        <v>44201</v>
      </c>
      <c r="E391" s="314">
        <v>248465.28</v>
      </c>
      <c r="F391" s="274" t="s">
        <v>764</v>
      </c>
      <c r="G391" s="302"/>
      <c r="H391" s="277">
        <v>248465.28</v>
      </c>
      <c r="I391" s="275" t="s">
        <v>749</v>
      </c>
    </row>
    <row r="392" spans="1:9" x14ac:dyDescent="0.25">
      <c r="A392" s="293" t="s">
        <v>302</v>
      </c>
      <c r="B392" s="259" t="s">
        <v>766</v>
      </c>
      <c r="C392" s="315" t="s">
        <v>857</v>
      </c>
      <c r="D392" s="316">
        <v>44435</v>
      </c>
      <c r="E392" s="314">
        <v>72629</v>
      </c>
      <c r="F392" s="274" t="s">
        <v>764</v>
      </c>
      <c r="G392" s="302"/>
      <c r="H392" s="277">
        <v>72629</v>
      </c>
      <c r="I392" s="275" t="s">
        <v>749</v>
      </c>
    </row>
    <row r="393" spans="1:9" x14ac:dyDescent="0.25">
      <c r="A393" s="293" t="s">
        <v>302</v>
      </c>
      <c r="B393" s="259" t="s">
        <v>766</v>
      </c>
      <c r="C393" s="315" t="s">
        <v>858</v>
      </c>
      <c r="D393" s="316">
        <v>44435</v>
      </c>
      <c r="E393" s="314">
        <v>72629</v>
      </c>
      <c r="F393" s="274" t="s">
        <v>764</v>
      </c>
      <c r="G393" s="302"/>
      <c r="H393" s="277">
        <v>72629</v>
      </c>
      <c r="I393" s="275" t="s">
        <v>749</v>
      </c>
    </row>
    <row r="394" spans="1:9" x14ac:dyDescent="0.25">
      <c r="A394" s="293" t="s">
        <v>302</v>
      </c>
      <c r="B394" s="259" t="s">
        <v>766</v>
      </c>
      <c r="C394" s="315" t="s">
        <v>859</v>
      </c>
      <c r="D394" s="316">
        <v>44435</v>
      </c>
      <c r="E394" s="314">
        <v>72629</v>
      </c>
      <c r="F394" s="274" t="s">
        <v>764</v>
      </c>
      <c r="G394" s="302"/>
      <c r="H394" s="277">
        <v>72629</v>
      </c>
      <c r="I394" s="275" t="s">
        <v>749</v>
      </c>
    </row>
    <row r="395" spans="1:9" x14ac:dyDescent="0.25">
      <c r="A395" s="293" t="s">
        <v>302</v>
      </c>
      <c r="B395" s="259" t="s">
        <v>766</v>
      </c>
      <c r="C395" s="315" t="s">
        <v>860</v>
      </c>
      <c r="D395" s="316">
        <v>44435</v>
      </c>
      <c r="E395" s="314">
        <v>72629</v>
      </c>
      <c r="F395" s="274" t="s">
        <v>764</v>
      </c>
      <c r="G395" s="301"/>
      <c r="H395" s="277">
        <v>72629</v>
      </c>
      <c r="I395" s="275" t="s">
        <v>749</v>
      </c>
    </row>
    <row r="396" spans="1:9" x14ac:dyDescent="0.25">
      <c r="A396" s="293" t="s">
        <v>302</v>
      </c>
      <c r="B396" s="259" t="s">
        <v>766</v>
      </c>
      <c r="C396" s="315" t="s">
        <v>861</v>
      </c>
      <c r="D396" s="316">
        <v>44435</v>
      </c>
      <c r="E396" s="314">
        <v>551499.96</v>
      </c>
      <c r="F396" s="274" t="s">
        <v>764</v>
      </c>
      <c r="G396" s="276"/>
      <c r="H396" s="277">
        <v>551499.96</v>
      </c>
      <c r="I396" s="275" t="s">
        <v>749</v>
      </c>
    </row>
    <row r="397" spans="1:9" x14ac:dyDescent="0.25">
      <c r="A397" s="293" t="s">
        <v>329</v>
      </c>
      <c r="B397" s="259" t="s">
        <v>766</v>
      </c>
      <c r="C397" s="259" t="s">
        <v>328</v>
      </c>
      <c r="D397" s="272">
        <v>43305</v>
      </c>
      <c r="E397" s="276">
        <v>205200</v>
      </c>
      <c r="F397" s="274" t="s">
        <v>764</v>
      </c>
      <c r="G397" s="302"/>
      <c r="H397" s="277">
        <v>205200</v>
      </c>
      <c r="I397" s="275" t="s">
        <v>749</v>
      </c>
    </row>
    <row r="398" spans="1:9" x14ac:dyDescent="0.25">
      <c r="A398" s="293" t="s">
        <v>331</v>
      </c>
      <c r="B398" s="259" t="s">
        <v>766</v>
      </c>
      <c r="C398" s="259" t="s">
        <v>330</v>
      </c>
      <c r="D398" s="272">
        <v>44348</v>
      </c>
      <c r="E398" s="276">
        <v>100000</v>
      </c>
      <c r="F398" s="274" t="s">
        <v>764</v>
      </c>
      <c r="G398" s="301"/>
      <c r="H398" s="277">
        <v>100000</v>
      </c>
      <c r="I398" s="275" t="s">
        <v>749</v>
      </c>
    </row>
    <row r="399" spans="1:9" x14ac:dyDescent="0.25">
      <c r="A399" s="293" t="s">
        <v>333</v>
      </c>
      <c r="B399" s="259" t="s">
        <v>766</v>
      </c>
      <c r="C399" s="303" t="s">
        <v>332</v>
      </c>
      <c r="D399" s="272">
        <v>44105</v>
      </c>
      <c r="E399" s="276">
        <v>32000</v>
      </c>
      <c r="F399" s="274" t="s">
        <v>764</v>
      </c>
      <c r="G399" s="301"/>
      <c r="H399" s="277">
        <v>32000</v>
      </c>
      <c r="I399" s="275" t="s">
        <v>762</v>
      </c>
    </row>
    <row r="400" spans="1:9" x14ac:dyDescent="0.25">
      <c r="A400" s="293" t="s">
        <v>333</v>
      </c>
      <c r="B400" s="259" t="s">
        <v>766</v>
      </c>
      <c r="C400" s="303" t="s">
        <v>22</v>
      </c>
      <c r="D400" s="305">
        <v>44105</v>
      </c>
      <c r="E400" s="276">
        <v>16000</v>
      </c>
      <c r="F400" s="274" t="s">
        <v>764</v>
      </c>
      <c r="G400" s="302"/>
      <c r="H400" s="277">
        <v>16000</v>
      </c>
      <c r="I400" s="275" t="s">
        <v>762</v>
      </c>
    </row>
    <row r="401" spans="1:9" x14ac:dyDescent="0.25">
      <c r="A401" s="293" t="s">
        <v>333</v>
      </c>
      <c r="B401" s="259" t="s">
        <v>766</v>
      </c>
      <c r="C401" s="303" t="s">
        <v>334</v>
      </c>
      <c r="D401" s="305">
        <v>44105</v>
      </c>
      <c r="E401" s="276">
        <v>76000</v>
      </c>
      <c r="F401" s="274" t="s">
        <v>764</v>
      </c>
      <c r="G401" s="301"/>
      <c r="H401" s="277">
        <v>76000</v>
      </c>
      <c r="I401" s="275" t="s">
        <v>762</v>
      </c>
    </row>
    <row r="402" spans="1:9" x14ac:dyDescent="0.25">
      <c r="A402" s="293" t="s">
        <v>333</v>
      </c>
      <c r="B402" s="259" t="s">
        <v>766</v>
      </c>
      <c r="C402" s="303" t="s">
        <v>335</v>
      </c>
      <c r="D402" s="305">
        <v>44317</v>
      </c>
      <c r="E402" s="276">
        <v>44000</v>
      </c>
      <c r="F402" s="274" t="s">
        <v>764</v>
      </c>
      <c r="G402" s="302"/>
      <c r="H402" s="277">
        <v>44000</v>
      </c>
      <c r="I402" s="275" t="s">
        <v>749</v>
      </c>
    </row>
    <row r="403" spans="1:9" x14ac:dyDescent="0.25">
      <c r="A403" s="293" t="s">
        <v>333</v>
      </c>
      <c r="B403" s="259" t="s">
        <v>766</v>
      </c>
      <c r="C403" s="303" t="s">
        <v>336</v>
      </c>
      <c r="D403" s="305">
        <v>44317</v>
      </c>
      <c r="E403" s="276">
        <v>28000</v>
      </c>
      <c r="F403" s="274" t="s">
        <v>764</v>
      </c>
      <c r="G403" s="302"/>
      <c r="H403" s="277">
        <v>28000</v>
      </c>
      <c r="I403" s="275" t="s">
        <v>749</v>
      </c>
    </row>
    <row r="404" spans="1:9" x14ac:dyDescent="0.25">
      <c r="A404" s="293" t="s">
        <v>333</v>
      </c>
      <c r="B404" s="259" t="s">
        <v>766</v>
      </c>
      <c r="C404" s="303" t="s">
        <v>283</v>
      </c>
      <c r="D404" s="305">
        <v>44317</v>
      </c>
      <c r="E404" s="276">
        <v>18000</v>
      </c>
      <c r="F404" s="274" t="s">
        <v>764</v>
      </c>
      <c r="G404" s="302"/>
      <c r="H404" s="277">
        <v>18000</v>
      </c>
      <c r="I404" s="275" t="s">
        <v>749</v>
      </c>
    </row>
    <row r="405" spans="1:9" x14ac:dyDescent="0.25">
      <c r="A405" s="293" t="s">
        <v>333</v>
      </c>
      <c r="B405" s="259" t="s">
        <v>766</v>
      </c>
      <c r="C405" s="303" t="s">
        <v>337</v>
      </c>
      <c r="D405" s="305">
        <v>44348</v>
      </c>
      <c r="E405" s="276">
        <v>28000</v>
      </c>
      <c r="F405" s="274" t="s">
        <v>764</v>
      </c>
      <c r="G405" s="310"/>
      <c r="H405" s="277">
        <v>28000</v>
      </c>
      <c r="I405" s="275" t="s">
        <v>749</v>
      </c>
    </row>
    <row r="406" spans="1:9" x14ac:dyDescent="0.25">
      <c r="A406" s="293" t="s">
        <v>338</v>
      </c>
      <c r="B406" s="259" t="s">
        <v>766</v>
      </c>
      <c r="C406" s="303" t="s">
        <v>269</v>
      </c>
      <c r="D406" s="305">
        <v>44317</v>
      </c>
      <c r="E406" s="276">
        <v>136409</v>
      </c>
      <c r="F406" s="274" t="s">
        <v>764</v>
      </c>
      <c r="G406" s="277">
        <v>136409</v>
      </c>
      <c r="H406" s="277">
        <v>0</v>
      </c>
      <c r="I406" s="275" t="s">
        <v>1221</v>
      </c>
    </row>
    <row r="407" spans="1:9" x14ac:dyDescent="0.25">
      <c r="A407" s="293" t="s">
        <v>340</v>
      </c>
      <c r="B407" s="259" t="s">
        <v>766</v>
      </c>
      <c r="C407" s="303">
        <v>250019</v>
      </c>
      <c r="D407" s="305">
        <v>43282</v>
      </c>
      <c r="E407" s="301">
        <v>79275</v>
      </c>
      <c r="F407" s="274" t="s">
        <v>764</v>
      </c>
      <c r="G407" s="313"/>
      <c r="H407" s="277">
        <v>79275</v>
      </c>
      <c r="I407" s="275" t="s">
        <v>762</v>
      </c>
    </row>
    <row r="408" spans="1:9" x14ac:dyDescent="0.25">
      <c r="A408" s="293" t="s">
        <v>340</v>
      </c>
      <c r="B408" s="259" t="s">
        <v>766</v>
      </c>
      <c r="C408" s="303" t="s">
        <v>343</v>
      </c>
      <c r="D408" s="305">
        <v>43550</v>
      </c>
      <c r="E408" s="301">
        <v>104550</v>
      </c>
      <c r="F408" s="274" t="s">
        <v>764</v>
      </c>
      <c r="G408" s="310"/>
      <c r="H408" s="277">
        <v>104550</v>
      </c>
      <c r="I408" s="275" t="s">
        <v>762</v>
      </c>
    </row>
    <row r="409" spans="1:9" x14ac:dyDescent="0.25">
      <c r="A409" s="293" t="s">
        <v>340</v>
      </c>
      <c r="B409" s="259" t="s">
        <v>766</v>
      </c>
      <c r="C409" s="303">
        <v>303528</v>
      </c>
      <c r="D409" s="305">
        <v>43983</v>
      </c>
      <c r="E409" s="301">
        <v>8400</v>
      </c>
      <c r="F409" s="274" t="s">
        <v>764</v>
      </c>
      <c r="G409" s="301"/>
      <c r="H409" s="277">
        <v>8400</v>
      </c>
      <c r="I409" s="275" t="s">
        <v>762</v>
      </c>
    </row>
    <row r="410" spans="1:9" x14ac:dyDescent="0.25">
      <c r="A410" s="293" t="s">
        <v>340</v>
      </c>
      <c r="B410" s="259" t="s">
        <v>766</v>
      </c>
      <c r="C410" s="303">
        <v>303530</v>
      </c>
      <c r="D410" s="305">
        <v>43983</v>
      </c>
      <c r="E410" s="301">
        <v>6360</v>
      </c>
      <c r="F410" s="274" t="s">
        <v>764</v>
      </c>
      <c r="G410" s="310"/>
      <c r="H410" s="277">
        <v>6360</v>
      </c>
      <c r="I410" s="275" t="s">
        <v>762</v>
      </c>
    </row>
    <row r="411" spans="1:9" x14ac:dyDescent="0.25">
      <c r="A411" s="293" t="s">
        <v>340</v>
      </c>
      <c r="B411" s="259" t="s">
        <v>766</v>
      </c>
      <c r="C411" s="303">
        <v>303531</v>
      </c>
      <c r="D411" s="305">
        <v>43983</v>
      </c>
      <c r="E411" s="301">
        <v>4980</v>
      </c>
      <c r="F411" s="274" t="s">
        <v>764</v>
      </c>
      <c r="G411" s="310"/>
      <c r="H411" s="277">
        <v>4980</v>
      </c>
      <c r="I411" s="275" t="s">
        <v>762</v>
      </c>
    </row>
    <row r="412" spans="1:9" x14ac:dyDescent="0.25">
      <c r="A412" s="293" t="s">
        <v>340</v>
      </c>
      <c r="B412" s="259" t="s">
        <v>766</v>
      </c>
      <c r="C412" s="303">
        <v>303532</v>
      </c>
      <c r="D412" s="305">
        <v>43983</v>
      </c>
      <c r="E412" s="301">
        <v>13140</v>
      </c>
      <c r="F412" s="274" t="s">
        <v>764</v>
      </c>
      <c r="G412" s="310"/>
      <c r="H412" s="277">
        <v>13140</v>
      </c>
      <c r="I412" s="275" t="s">
        <v>762</v>
      </c>
    </row>
    <row r="413" spans="1:9" x14ac:dyDescent="0.25">
      <c r="A413" s="293" t="s">
        <v>340</v>
      </c>
      <c r="B413" s="259" t="s">
        <v>766</v>
      </c>
      <c r="C413" s="303">
        <v>303534</v>
      </c>
      <c r="D413" s="305">
        <v>43983</v>
      </c>
      <c r="E413" s="301">
        <v>5680</v>
      </c>
      <c r="F413" s="274" t="s">
        <v>764</v>
      </c>
      <c r="G413" s="301"/>
      <c r="H413" s="277">
        <v>5680</v>
      </c>
      <c r="I413" s="275" t="s">
        <v>762</v>
      </c>
    </row>
    <row r="414" spans="1:9" x14ac:dyDescent="0.25">
      <c r="A414" s="293" t="s">
        <v>340</v>
      </c>
      <c r="B414" s="259" t="s">
        <v>766</v>
      </c>
      <c r="C414" s="303">
        <v>303535</v>
      </c>
      <c r="D414" s="305">
        <v>43983</v>
      </c>
      <c r="E414" s="301">
        <v>6580</v>
      </c>
      <c r="F414" s="274" t="s">
        <v>764</v>
      </c>
      <c r="G414" s="304"/>
      <c r="H414" s="277">
        <v>6580</v>
      </c>
      <c r="I414" s="275" t="s">
        <v>762</v>
      </c>
    </row>
    <row r="415" spans="1:9" x14ac:dyDescent="0.25">
      <c r="A415" s="293" t="s">
        <v>340</v>
      </c>
      <c r="B415" s="259" t="s">
        <v>766</v>
      </c>
      <c r="C415" s="303">
        <v>303536</v>
      </c>
      <c r="D415" s="305">
        <v>43983</v>
      </c>
      <c r="E415" s="301">
        <v>6580</v>
      </c>
      <c r="F415" s="274" t="s">
        <v>764</v>
      </c>
      <c r="G415" s="304"/>
      <c r="H415" s="277">
        <v>6580</v>
      </c>
      <c r="I415" s="275" t="s">
        <v>762</v>
      </c>
    </row>
    <row r="416" spans="1:9" x14ac:dyDescent="0.25">
      <c r="A416" s="293" t="s">
        <v>340</v>
      </c>
      <c r="B416" s="259" t="s">
        <v>766</v>
      </c>
      <c r="C416" s="303">
        <v>303537</v>
      </c>
      <c r="D416" s="305">
        <v>43983</v>
      </c>
      <c r="E416" s="301">
        <v>33880</v>
      </c>
      <c r="F416" s="274" t="s">
        <v>764</v>
      </c>
      <c r="G416" s="304"/>
      <c r="H416" s="277">
        <v>33880</v>
      </c>
      <c r="I416" s="275" t="s">
        <v>762</v>
      </c>
    </row>
    <row r="417" spans="1:9" x14ac:dyDescent="0.25">
      <c r="A417" s="293" t="s">
        <v>340</v>
      </c>
      <c r="B417" s="259" t="s">
        <v>766</v>
      </c>
      <c r="C417" s="303">
        <v>196709</v>
      </c>
      <c r="D417" s="305">
        <v>43983</v>
      </c>
      <c r="E417" s="301">
        <v>79890</v>
      </c>
      <c r="F417" s="274" t="s">
        <v>764</v>
      </c>
      <c r="G417" s="304"/>
      <c r="H417" s="277">
        <v>79890</v>
      </c>
      <c r="I417" s="275" t="s">
        <v>762</v>
      </c>
    </row>
    <row r="418" spans="1:9" x14ac:dyDescent="0.25">
      <c r="A418" s="293" t="s">
        <v>340</v>
      </c>
      <c r="B418" s="259" t="s">
        <v>766</v>
      </c>
      <c r="C418" s="303" t="s">
        <v>344</v>
      </c>
      <c r="D418" s="305">
        <v>43983</v>
      </c>
      <c r="E418" s="301">
        <v>551669.4</v>
      </c>
      <c r="F418" s="274" t="s">
        <v>764</v>
      </c>
      <c r="G418" s="301">
        <v>551669.4</v>
      </c>
      <c r="H418" s="277">
        <v>0</v>
      </c>
      <c r="I418" s="275" t="s">
        <v>1221</v>
      </c>
    </row>
    <row r="419" spans="1:9" x14ac:dyDescent="0.25">
      <c r="A419" s="293" t="s">
        <v>340</v>
      </c>
      <c r="B419" s="259" t="s">
        <v>766</v>
      </c>
      <c r="C419" s="303" t="s">
        <v>345</v>
      </c>
      <c r="D419" s="305">
        <v>43983</v>
      </c>
      <c r="E419" s="301">
        <v>156078</v>
      </c>
      <c r="F419" s="274" t="s">
        <v>764</v>
      </c>
      <c r="G419" s="304"/>
      <c r="H419" s="277">
        <v>156078</v>
      </c>
      <c r="I419" s="275" t="s">
        <v>762</v>
      </c>
    </row>
    <row r="420" spans="1:9" x14ac:dyDescent="0.25">
      <c r="A420" s="293" t="s">
        <v>340</v>
      </c>
      <c r="B420" s="259" t="s">
        <v>766</v>
      </c>
      <c r="C420" s="303" t="s">
        <v>347</v>
      </c>
      <c r="D420" s="305">
        <v>43983</v>
      </c>
      <c r="E420" s="301">
        <v>49370</v>
      </c>
      <c r="F420" s="274" t="s">
        <v>764</v>
      </c>
      <c r="G420" s="304"/>
      <c r="H420" s="277">
        <v>49370</v>
      </c>
      <c r="I420" s="275" t="s">
        <v>762</v>
      </c>
    </row>
    <row r="421" spans="1:9" x14ac:dyDescent="0.25">
      <c r="A421" s="293" t="s">
        <v>340</v>
      </c>
      <c r="B421" s="259" t="s">
        <v>766</v>
      </c>
      <c r="C421" s="303" t="s">
        <v>350</v>
      </c>
      <c r="D421" s="305">
        <v>43983</v>
      </c>
      <c r="E421" s="301">
        <v>45600</v>
      </c>
      <c r="F421" s="274" t="s">
        <v>764</v>
      </c>
      <c r="G421" s="304"/>
      <c r="H421" s="277">
        <v>45600</v>
      </c>
      <c r="I421" s="275" t="s">
        <v>762</v>
      </c>
    </row>
    <row r="422" spans="1:9" x14ac:dyDescent="0.25">
      <c r="A422" s="293" t="s">
        <v>340</v>
      </c>
      <c r="B422" s="259" t="s">
        <v>766</v>
      </c>
      <c r="C422" s="303" t="s">
        <v>352</v>
      </c>
      <c r="D422" s="305">
        <v>43983</v>
      </c>
      <c r="E422" s="301">
        <v>153794.25</v>
      </c>
      <c r="F422" s="274" t="s">
        <v>764</v>
      </c>
      <c r="G422" s="301"/>
      <c r="H422" s="277">
        <v>153794.25</v>
      </c>
      <c r="I422" s="275" t="s">
        <v>762</v>
      </c>
    </row>
    <row r="423" spans="1:9" x14ac:dyDescent="0.25">
      <c r="A423" s="293" t="s">
        <v>340</v>
      </c>
      <c r="B423" s="259" t="s">
        <v>766</v>
      </c>
      <c r="C423" s="303" t="s">
        <v>358</v>
      </c>
      <c r="D423" s="305">
        <v>43983</v>
      </c>
      <c r="E423" s="301">
        <v>446820.26</v>
      </c>
      <c r="F423" s="274" t="s">
        <v>764</v>
      </c>
      <c r="G423" s="277">
        <v>446820.26</v>
      </c>
      <c r="H423" s="277">
        <v>0</v>
      </c>
      <c r="I423" s="275" t="s">
        <v>1221</v>
      </c>
    </row>
    <row r="424" spans="1:9" x14ac:dyDescent="0.25">
      <c r="A424" s="293" t="s">
        <v>340</v>
      </c>
      <c r="B424" s="259" t="s">
        <v>766</v>
      </c>
      <c r="C424" s="303" t="s">
        <v>364</v>
      </c>
      <c r="D424" s="305">
        <v>44013</v>
      </c>
      <c r="E424" s="301">
        <v>465075</v>
      </c>
      <c r="F424" s="274" t="s">
        <v>764</v>
      </c>
      <c r="G424" s="304"/>
      <c r="H424" s="277">
        <v>465075</v>
      </c>
      <c r="I424" s="275" t="s">
        <v>762</v>
      </c>
    </row>
    <row r="425" spans="1:9" x14ac:dyDescent="0.25">
      <c r="A425" s="293" t="s">
        <v>340</v>
      </c>
      <c r="B425" s="259" t="s">
        <v>766</v>
      </c>
      <c r="C425" s="303" t="s">
        <v>365</v>
      </c>
      <c r="D425" s="305">
        <v>44013</v>
      </c>
      <c r="E425" s="301">
        <v>370025</v>
      </c>
      <c r="F425" s="274" t="s">
        <v>764</v>
      </c>
      <c r="G425" s="304"/>
      <c r="H425" s="277">
        <v>370025</v>
      </c>
      <c r="I425" s="275" t="s">
        <v>762</v>
      </c>
    </row>
    <row r="426" spans="1:9" x14ac:dyDescent="0.25">
      <c r="A426" s="293" t="s">
        <v>340</v>
      </c>
      <c r="B426" s="259" t="s">
        <v>766</v>
      </c>
      <c r="C426" s="303" t="s">
        <v>366</v>
      </c>
      <c r="D426" s="305">
        <v>44013</v>
      </c>
      <c r="E426" s="301">
        <v>150135</v>
      </c>
      <c r="F426" s="274" t="s">
        <v>764</v>
      </c>
      <c r="G426" s="304"/>
      <c r="H426" s="277">
        <v>150135</v>
      </c>
      <c r="I426" s="275" t="s">
        <v>762</v>
      </c>
    </row>
    <row r="427" spans="1:9" x14ac:dyDescent="0.25">
      <c r="A427" s="293" t="s">
        <v>340</v>
      </c>
      <c r="B427" s="259" t="s">
        <v>766</v>
      </c>
      <c r="C427" s="303" t="s">
        <v>367</v>
      </c>
      <c r="D427" s="305">
        <v>44013</v>
      </c>
      <c r="E427" s="301">
        <v>485250</v>
      </c>
      <c r="F427" s="274" t="s">
        <v>764</v>
      </c>
      <c r="G427" s="304"/>
      <c r="H427" s="277">
        <v>485250</v>
      </c>
      <c r="I427" s="275" t="s">
        <v>762</v>
      </c>
    </row>
    <row r="428" spans="1:9" x14ac:dyDescent="0.25">
      <c r="A428" s="293" t="s">
        <v>340</v>
      </c>
      <c r="B428" s="259" t="s">
        <v>766</v>
      </c>
      <c r="C428" s="303" t="s">
        <v>368</v>
      </c>
      <c r="D428" s="305">
        <v>44013</v>
      </c>
      <c r="E428" s="301">
        <v>52020</v>
      </c>
      <c r="F428" s="274" t="s">
        <v>764</v>
      </c>
      <c r="G428" s="304"/>
      <c r="H428" s="277">
        <v>52020</v>
      </c>
      <c r="I428" s="275" t="s">
        <v>762</v>
      </c>
    </row>
    <row r="429" spans="1:9" x14ac:dyDescent="0.25">
      <c r="A429" s="293" t="s">
        <v>340</v>
      </c>
      <c r="B429" s="259" t="s">
        <v>766</v>
      </c>
      <c r="C429" s="303" t="s">
        <v>369</v>
      </c>
      <c r="D429" s="305">
        <v>44020</v>
      </c>
      <c r="E429" s="301">
        <v>147297.9</v>
      </c>
      <c r="F429" s="274" t="s">
        <v>764</v>
      </c>
      <c r="G429" s="304"/>
      <c r="H429" s="277">
        <v>147297.9</v>
      </c>
      <c r="I429" s="275" t="s">
        <v>762</v>
      </c>
    </row>
    <row r="430" spans="1:9" x14ac:dyDescent="0.25">
      <c r="A430" s="293" t="s">
        <v>340</v>
      </c>
      <c r="B430" s="259" t="s">
        <v>766</v>
      </c>
      <c r="C430" s="303" t="s">
        <v>370</v>
      </c>
      <c r="D430" s="305">
        <v>44020</v>
      </c>
      <c r="E430" s="301">
        <v>529421.04</v>
      </c>
      <c r="F430" s="274" t="s">
        <v>764</v>
      </c>
      <c r="G430" s="304"/>
      <c r="H430" s="277">
        <v>529421.04</v>
      </c>
      <c r="I430" s="275" t="s">
        <v>762</v>
      </c>
    </row>
    <row r="431" spans="1:9" x14ac:dyDescent="0.25">
      <c r="A431" s="293" t="s">
        <v>340</v>
      </c>
      <c r="B431" s="259" t="s">
        <v>766</v>
      </c>
      <c r="C431" s="303" t="s">
        <v>371</v>
      </c>
      <c r="D431" s="305">
        <v>44020</v>
      </c>
      <c r="E431" s="301">
        <v>363982.92</v>
      </c>
      <c r="F431" s="274" t="s">
        <v>764</v>
      </c>
      <c r="G431" s="304"/>
      <c r="H431" s="277">
        <v>363982.92</v>
      </c>
      <c r="I431" s="275" t="s">
        <v>762</v>
      </c>
    </row>
    <row r="432" spans="1:9" x14ac:dyDescent="0.25">
      <c r="A432" s="293" t="s">
        <v>340</v>
      </c>
      <c r="B432" s="259" t="s">
        <v>766</v>
      </c>
      <c r="C432" s="303" t="s">
        <v>372</v>
      </c>
      <c r="D432" s="305">
        <v>44020</v>
      </c>
      <c r="E432" s="301">
        <v>188291</v>
      </c>
      <c r="F432" s="274" t="s">
        <v>764</v>
      </c>
      <c r="G432" s="304"/>
      <c r="H432" s="277">
        <v>188291</v>
      </c>
      <c r="I432" s="275" t="s">
        <v>762</v>
      </c>
    </row>
    <row r="433" spans="1:9" x14ac:dyDescent="0.25">
      <c r="A433" s="293" t="s">
        <v>340</v>
      </c>
      <c r="B433" s="259" t="s">
        <v>766</v>
      </c>
      <c r="C433" s="303" t="s">
        <v>373</v>
      </c>
      <c r="D433" s="305">
        <v>44020</v>
      </c>
      <c r="E433" s="301">
        <v>144711.46</v>
      </c>
      <c r="F433" s="274" t="s">
        <v>764</v>
      </c>
      <c r="G433" s="301"/>
      <c r="H433" s="277">
        <v>144711.46</v>
      </c>
      <c r="I433" s="275" t="s">
        <v>762</v>
      </c>
    </row>
    <row r="434" spans="1:9" x14ac:dyDescent="0.25">
      <c r="A434" s="293" t="s">
        <v>340</v>
      </c>
      <c r="B434" s="259" t="s">
        <v>766</v>
      </c>
      <c r="C434" s="309" t="s">
        <v>374</v>
      </c>
      <c r="D434" s="305">
        <v>44197</v>
      </c>
      <c r="E434" s="301">
        <v>21097.08</v>
      </c>
      <c r="F434" s="274" t="s">
        <v>764</v>
      </c>
      <c r="G434" s="304"/>
      <c r="H434" s="277">
        <v>21097.08</v>
      </c>
      <c r="I434" s="275" t="s">
        <v>749</v>
      </c>
    </row>
    <row r="435" spans="1:9" x14ac:dyDescent="0.25">
      <c r="A435" s="293" t="s">
        <v>340</v>
      </c>
      <c r="B435" s="259" t="s">
        <v>766</v>
      </c>
      <c r="C435" s="259" t="s">
        <v>666</v>
      </c>
      <c r="D435" s="305">
        <v>44378</v>
      </c>
      <c r="E435" s="301">
        <v>113235</v>
      </c>
      <c r="F435" s="274" t="s">
        <v>764</v>
      </c>
      <c r="G435" s="304"/>
      <c r="H435" s="277">
        <v>113235</v>
      </c>
      <c r="I435" s="275" t="s">
        <v>749</v>
      </c>
    </row>
    <row r="436" spans="1:9" x14ac:dyDescent="0.25">
      <c r="A436" s="293" t="s">
        <v>340</v>
      </c>
      <c r="B436" s="259" t="s">
        <v>766</v>
      </c>
      <c r="C436" s="259" t="s">
        <v>389</v>
      </c>
      <c r="D436" s="305">
        <v>44256</v>
      </c>
      <c r="E436" s="301">
        <v>557820</v>
      </c>
      <c r="F436" s="274" t="s">
        <v>764</v>
      </c>
      <c r="G436" s="304"/>
      <c r="H436" s="277">
        <v>557820</v>
      </c>
      <c r="I436" s="275" t="s">
        <v>749</v>
      </c>
    </row>
    <row r="437" spans="1:9" s="180" customFormat="1" x14ac:dyDescent="0.25">
      <c r="A437" s="293" t="s">
        <v>340</v>
      </c>
      <c r="B437" s="259" t="s">
        <v>766</v>
      </c>
      <c r="C437" s="309" t="s">
        <v>32</v>
      </c>
      <c r="D437" s="305">
        <v>44501</v>
      </c>
      <c r="E437" s="301">
        <v>3430466.79</v>
      </c>
      <c r="F437" s="274" t="s">
        <v>764</v>
      </c>
      <c r="G437" s="304"/>
      <c r="H437" s="301">
        <v>3430466.79</v>
      </c>
      <c r="I437" s="275" t="s">
        <v>749</v>
      </c>
    </row>
    <row r="438" spans="1:9" s="180" customFormat="1" x14ac:dyDescent="0.25">
      <c r="A438" s="293" t="s">
        <v>340</v>
      </c>
      <c r="B438" s="259" t="s">
        <v>766</v>
      </c>
      <c r="C438" s="309" t="s">
        <v>1033</v>
      </c>
      <c r="D438" s="305">
        <v>44501</v>
      </c>
      <c r="E438" s="301">
        <v>1295110.96</v>
      </c>
      <c r="F438" s="274" t="s">
        <v>764</v>
      </c>
      <c r="G438" s="304"/>
      <c r="H438" s="301">
        <v>1295110.96</v>
      </c>
      <c r="I438" s="275" t="s">
        <v>749</v>
      </c>
    </row>
    <row r="439" spans="1:9" s="180" customFormat="1" x14ac:dyDescent="0.25">
      <c r="A439" s="293" t="s">
        <v>340</v>
      </c>
      <c r="B439" s="259" t="s">
        <v>766</v>
      </c>
      <c r="C439" s="309" t="s">
        <v>1034</v>
      </c>
      <c r="D439" s="305">
        <v>44501</v>
      </c>
      <c r="E439" s="301">
        <v>1169203.96</v>
      </c>
      <c r="F439" s="274" t="s">
        <v>764</v>
      </c>
      <c r="G439" s="304"/>
      <c r="H439" s="301">
        <v>1169203.96</v>
      </c>
      <c r="I439" s="275" t="s">
        <v>749</v>
      </c>
    </row>
    <row r="440" spans="1:9" s="180" customFormat="1" x14ac:dyDescent="0.25">
      <c r="A440" s="293" t="s">
        <v>340</v>
      </c>
      <c r="B440" s="259" t="s">
        <v>766</v>
      </c>
      <c r="C440" s="309" t="s">
        <v>1035</v>
      </c>
      <c r="D440" s="305">
        <v>44508</v>
      </c>
      <c r="E440" s="301">
        <v>417673</v>
      </c>
      <c r="F440" s="274" t="s">
        <v>764</v>
      </c>
      <c r="G440" s="304"/>
      <c r="H440" s="301">
        <v>417673</v>
      </c>
      <c r="I440" s="275" t="s">
        <v>749</v>
      </c>
    </row>
    <row r="441" spans="1:9" s="180" customFormat="1" x14ac:dyDescent="0.25">
      <c r="A441" s="293" t="s">
        <v>340</v>
      </c>
      <c r="B441" s="259" t="s">
        <v>766</v>
      </c>
      <c r="C441" s="309" t="s">
        <v>1036</v>
      </c>
      <c r="D441" s="305">
        <v>44508</v>
      </c>
      <c r="E441" s="301">
        <v>8930</v>
      </c>
      <c r="F441" s="274" t="s">
        <v>764</v>
      </c>
      <c r="G441" s="304"/>
      <c r="H441" s="301">
        <v>8930</v>
      </c>
      <c r="I441" s="275" t="s">
        <v>749</v>
      </c>
    </row>
    <row r="442" spans="1:9" s="180" customFormat="1" x14ac:dyDescent="0.25">
      <c r="A442" s="293" t="s">
        <v>340</v>
      </c>
      <c r="B442" s="259" t="s">
        <v>766</v>
      </c>
      <c r="C442" s="309" t="s">
        <v>1037</v>
      </c>
      <c r="D442" s="305">
        <v>44508</v>
      </c>
      <c r="E442" s="301">
        <v>112000</v>
      </c>
      <c r="F442" s="274" t="s">
        <v>764</v>
      </c>
      <c r="G442" s="304"/>
      <c r="H442" s="301">
        <v>112000</v>
      </c>
      <c r="I442" s="275" t="s">
        <v>749</v>
      </c>
    </row>
    <row r="443" spans="1:9" s="180" customFormat="1" x14ac:dyDescent="0.25">
      <c r="A443" s="293" t="s">
        <v>340</v>
      </c>
      <c r="B443" s="259" t="s">
        <v>766</v>
      </c>
      <c r="C443" s="309" t="s">
        <v>1038</v>
      </c>
      <c r="D443" s="305">
        <v>44508</v>
      </c>
      <c r="E443" s="301">
        <v>104765</v>
      </c>
      <c r="F443" s="274" t="s">
        <v>764</v>
      </c>
      <c r="G443" s="304"/>
      <c r="H443" s="301">
        <v>104765</v>
      </c>
      <c r="I443" s="275" t="s">
        <v>749</v>
      </c>
    </row>
    <row r="444" spans="1:9" s="180" customFormat="1" x14ac:dyDescent="0.25">
      <c r="A444" s="293" t="s">
        <v>340</v>
      </c>
      <c r="B444" s="259" t="s">
        <v>766</v>
      </c>
      <c r="C444" s="309" t="s">
        <v>1039</v>
      </c>
      <c r="D444" s="305">
        <v>44508</v>
      </c>
      <c r="E444" s="301">
        <v>11302.34</v>
      </c>
      <c r="F444" s="274" t="s">
        <v>764</v>
      </c>
      <c r="G444" s="304"/>
      <c r="H444" s="301">
        <v>11302.34</v>
      </c>
      <c r="I444" s="275" t="s">
        <v>749</v>
      </c>
    </row>
    <row r="445" spans="1:9" s="180" customFormat="1" x14ac:dyDescent="0.25">
      <c r="A445" s="293" t="s">
        <v>340</v>
      </c>
      <c r="B445" s="259" t="s">
        <v>766</v>
      </c>
      <c r="C445" s="309" t="s">
        <v>1040</v>
      </c>
      <c r="D445" s="305">
        <v>44508</v>
      </c>
      <c r="E445" s="301">
        <v>273278.90000000002</v>
      </c>
      <c r="F445" s="274" t="s">
        <v>764</v>
      </c>
      <c r="G445" s="304"/>
      <c r="H445" s="301">
        <v>273278.90000000002</v>
      </c>
      <c r="I445" s="275" t="s">
        <v>749</v>
      </c>
    </row>
    <row r="446" spans="1:9" s="180" customFormat="1" x14ac:dyDescent="0.25">
      <c r="A446" s="293" t="s">
        <v>340</v>
      </c>
      <c r="B446" s="259" t="s">
        <v>766</v>
      </c>
      <c r="C446" s="309" t="s">
        <v>1041</v>
      </c>
      <c r="D446" s="305">
        <v>44511</v>
      </c>
      <c r="E446" s="301">
        <v>7485.42</v>
      </c>
      <c r="F446" s="274" t="s">
        <v>764</v>
      </c>
      <c r="G446" s="304"/>
      <c r="H446" s="301">
        <v>7485.42</v>
      </c>
      <c r="I446" s="275" t="s">
        <v>749</v>
      </c>
    </row>
    <row r="447" spans="1:9" s="180" customFormat="1" x14ac:dyDescent="0.25">
      <c r="A447" s="293" t="s">
        <v>340</v>
      </c>
      <c r="B447" s="259" t="s">
        <v>766</v>
      </c>
      <c r="C447" s="309" t="s">
        <v>1042</v>
      </c>
      <c r="D447" s="305">
        <v>44511</v>
      </c>
      <c r="E447" s="301">
        <v>12810.83</v>
      </c>
      <c r="F447" s="274" t="s">
        <v>764</v>
      </c>
      <c r="G447" s="304"/>
      <c r="H447" s="301">
        <v>12810.83</v>
      </c>
      <c r="I447" s="275" t="s">
        <v>749</v>
      </c>
    </row>
    <row r="448" spans="1:9" s="180" customFormat="1" x14ac:dyDescent="0.25">
      <c r="A448" s="293" t="s">
        <v>340</v>
      </c>
      <c r="B448" s="259" t="s">
        <v>766</v>
      </c>
      <c r="C448" s="309" t="s">
        <v>1043</v>
      </c>
      <c r="D448" s="305">
        <v>44511</v>
      </c>
      <c r="E448" s="301">
        <v>7485.42</v>
      </c>
      <c r="F448" s="274" t="s">
        <v>764</v>
      </c>
      <c r="G448" s="304"/>
      <c r="H448" s="301">
        <v>7485.42</v>
      </c>
      <c r="I448" s="275" t="s">
        <v>749</v>
      </c>
    </row>
    <row r="449" spans="1:9" s="180" customFormat="1" x14ac:dyDescent="0.25">
      <c r="A449" s="293" t="s">
        <v>340</v>
      </c>
      <c r="B449" s="259" t="s">
        <v>766</v>
      </c>
      <c r="C449" s="309" t="s">
        <v>1044</v>
      </c>
      <c r="D449" s="305">
        <v>44511</v>
      </c>
      <c r="E449" s="301">
        <v>11265.83</v>
      </c>
      <c r="F449" s="274" t="s">
        <v>764</v>
      </c>
      <c r="G449" s="304"/>
      <c r="H449" s="301">
        <v>11265.83</v>
      </c>
      <c r="I449" s="275" t="s">
        <v>749</v>
      </c>
    </row>
    <row r="450" spans="1:9" x14ac:dyDescent="0.25">
      <c r="A450" s="293" t="s">
        <v>391</v>
      </c>
      <c r="B450" s="259" t="s">
        <v>766</v>
      </c>
      <c r="C450" s="303" t="s">
        <v>36</v>
      </c>
      <c r="D450" s="305">
        <v>44348</v>
      </c>
      <c r="E450" s="301">
        <v>318400</v>
      </c>
      <c r="F450" s="274" t="s">
        <v>764</v>
      </c>
      <c r="G450" s="277">
        <v>318400</v>
      </c>
      <c r="H450" s="277">
        <v>0</v>
      </c>
      <c r="I450" s="275" t="s">
        <v>1109</v>
      </c>
    </row>
    <row r="451" spans="1:9" x14ac:dyDescent="0.25">
      <c r="A451" s="293" t="s">
        <v>393</v>
      </c>
      <c r="B451" s="259" t="s">
        <v>766</v>
      </c>
      <c r="C451" s="303" t="s">
        <v>392</v>
      </c>
      <c r="D451" s="305">
        <v>43862</v>
      </c>
      <c r="E451" s="301">
        <v>109070</v>
      </c>
      <c r="F451" s="274" t="s">
        <v>764</v>
      </c>
      <c r="G451" s="301"/>
      <c r="H451" s="277">
        <v>109070</v>
      </c>
      <c r="I451" s="275" t="s">
        <v>762</v>
      </c>
    </row>
    <row r="452" spans="1:9" x14ac:dyDescent="0.25">
      <c r="A452" s="293" t="s">
        <v>393</v>
      </c>
      <c r="B452" s="259" t="s">
        <v>766</v>
      </c>
      <c r="C452" s="303" t="s">
        <v>303</v>
      </c>
      <c r="D452" s="305">
        <v>44317</v>
      </c>
      <c r="E452" s="301">
        <v>6600</v>
      </c>
      <c r="F452" s="274" t="s">
        <v>764</v>
      </c>
      <c r="G452" s="304"/>
      <c r="H452" s="277">
        <v>6600</v>
      </c>
      <c r="I452" s="275" t="s">
        <v>749</v>
      </c>
    </row>
    <row r="453" spans="1:9" x14ac:dyDescent="0.25">
      <c r="A453" s="293" t="s">
        <v>393</v>
      </c>
      <c r="B453" s="259" t="s">
        <v>766</v>
      </c>
      <c r="C453" s="303" t="s">
        <v>394</v>
      </c>
      <c r="D453" s="305">
        <v>44317</v>
      </c>
      <c r="E453" s="301">
        <v>10100</v>
      </c>
      <c r="F453" s="274" t="s">
        <v>764</v>
      </c>
      <c r="G453" s="304"/>
      <c r="H453" s="277">
        <v>10100</v>
      </c>
      <c r="I453" s="275" t="s">
        <v>749</v>
      </c>
    </row>
    <row r="454" spans="1:9" x14ac:dyDescent="0.25">
      <c r="A454" s="293" t="s">
        <v>393</v>
      </c>
      <c r="B454" s="259" t="s">
        <v>766</v>
      </c>
      <c r="C454" s="303" t="s">
        <v>395</v>
      </c>
      <c r="D454" s="305">
        <v>44317</v>
      </c>
      <c r="E454" s="301">
        <v>27500</v>
      </c>
      <c r="F454" s="274" t="s">
        <v>764</v>
      </c>
      <c r="G454" s="301"/>
      <c r="H454" s="277">
        <v>27500</v>
      </c>
      <c r="I454" s="275" t="s">
        <v>749</v>
      </c>
    </row>
    <row r="455" spans="1:9" x14ac:dyDescent="0.25">
      <c r="A455" s="293" t="s">
        <v>393</v>
      </c>
      <c r="B455" s="259" t="s">
        <v>766</v>
      </c>
      <c r="C455" s="303" t="s">
        <v>208</v>
      </c>
      <c r="D455" s="305">
        <v>44470</v>
      </c>
      <c r="E455" s="301">
        <v>125500</v>
      </c>
      <c r="F455" s="274" t="s">
        <v>764</v>
      </c>
      <c r="G455" s="304"/>
      <c r="H455" s="277">
        <v>125500</v>
      </c>
      <c r="I455" s="275" t="s">
        <v>749</v>
      </c>
    </row>
    <row r="456" spans="1:9" ht="15.75" x14ac:dyDescent="0.25">
      <c r="B456" s="325" t="s">
        <v>398</v>
      </c>
      <c r="C456" s="325"/>
      <c r="D456" s="325"/>
      <c r="E456" s="126">
        <f>SUM(E12:E455)</f>
        <v>194680776.0200001</v>
      </c>
      <c r="F456" s="188"/>
      <c r="G456" s="126">
        <f>SUM(G12:G455)</f>
        <v>27914542.849999998</v>
      </c>
      <c r="H456" s="126">
        <f>SUM(H12:H455)</f>
        <v>166766233.17000005</v>
      </c>
    </row>
    <row r="457" spans="1:9" ht="15.75" x14ac:dyDescent="0.25">
      <c r="A457" s="189"/>
      <c r="B457" s="189"/>
      <c r="C457" s="187"/>
      <c r="D457" s="186"/>
      <c r="E457" s="190"/>
      <c r="F457" s="190"/>
      <c r="G457" s="190"/>
      <c r="H457" s="191"/>
    </row>
    <row r="458" spans="1:9" ht="15.75" x14ac:dyDescent="0.25">
      <c r="A458" s="189"/>
      <c r="B458" s="189"/>
      <c r="C458" s="187"/>
      <c r="D458" s="186"/>
      <c r="E458" s="190"/>
      <c r="F458" s="190"/>
      <c r="G458" s="190"/>
      <c r="H458" s="191"/>
    </row>
    <row r="459" spans="1:9" ht="15.75" x14ac:dyDescent="0.25">
      <c r="A459" s="189"/>
      <c r="B459" s="189"/>
      <c r="C459" s="187"/>
      <c r="D459" s="186"/>
      <c r="E459" s="190"/>
      <c r="F459" s="190"/>
      <c r="G459" s="190"/>
      <c r="H459" s="191"/>
    </row>
    <row r="460" spans="1:9" ht="15.75" x14ac:dyDescent="0.25">
      <c r="A460" s="189"/>
      <c r="B460" s="189"/>
      <c r="C460" s="187"/>
      <c r="D460" s="186"/>
      <c r="E460" s="190"/>
      <c r="F460" s="190"/>
      <c r="G460" s="190"/>
      <c r="H460" s="191"/>
    </row>
    <row r="461" spans="1:9" ht="15.75" x14ac:dyDescent="0.25">
      <c r="A461" s="189"/>
      <c r="B461" s="189"/>
      <c r="C461" s="187"/>
      <c r="D461" s="186"/>
      <c r="E461" s="190"/>
      <c r="F461" s="190"/>
      <c r="G461" s="190"/>
      <c r="H461" s="191"/>
    </row>
    <row r="462" spans="1:9" ht="15.75" x14ac:dyDescent="0.25">
      <c r="A462" s="189"/>
      <c r="B462" s="189"/>
      <c r="C462" s="187"/>
      <c r="D462" s="186"/>
      <c r="E462" s="190"/>
      <c r="F462" s="190"/>
      <c r="G462" s="190"/>
      <c r="H462" s="191"/>
    </row>
    <row r="463" spans="1:9" ht="15.75" x14ac:dyDescent="0.25">
      <c r="A463" s="189"/>
      <c r="B463" s="189"/>
      <c r="C463" s="187"/>
      <c r="D463" s="186"/>
      <c r="E463" s="190"/>
      <c r="F463" s="190"/>
      <c r="G463" s="190"/>
      <c r="H463" s="191"/>
    </row>
    <row r="464" spans="1:9" ht="15.75" x14ac:dyDescent="0.25">
      <c r="A464" s="189"/>
      <c r="B464" s="189"/>
      <c r="C464" s="187"/>
      <c r="D464" s="186"/>
      <c r="E464" s="190"/>
      <c r="F464" s="190"/>
      <c r="G464" s="190"/>
      <c r="H464" s="191"/>
    </row>
    <row r="465" spans="1:9" ht="15.75" x14ac:dyDescent="0.25">
      <c r="A465" s="189"/>
      <c r="B465" s="189"/>
      <c r="C465" s="187"/>
      <c r="D465" s="186"/>
      <c r="E465" s="190"/>
      <c r="F465" s="190"/>
      <c r="G465" s="190"/>
      <c r="H465" s="191"/>
    </row>
    <row r="466" spans="1:9" ht="15.75" x14ac:dyDescent="0.25">
      <c r="A466" s="189"/>
      <c r="B466" s="189"/>
      <c r="C466" s="187"/>
      <c r="D466" s="186"/>
      <c r="E466" s="190"/>
      <c r="F466" s="190"/>
      <c r="G466" s="190"/>
      <c r="H466" s="191"/>
    </row>
    <row r="467" spans="1:9" ht="15.75" x14ac:dyDescent="0.25">
      <c r="A467" s="189"/>
      <c r="B467" s="189"/>
      <c r="C467" s="187"/>
      <c r="D467" s="186"/>
      <c r="E467" s="190"/>
      <c r="F467" s="190"/>
      <c r="G467" s="190"/>
      <c r="H467" s="191"/>
    </row>
    <row r="468" spans="1:9" ht="15.75" x14ac:dyDescent="0.25">
      <c r="A468" s="189"/>
      <c r="B468" s="189"/>
      <c r="C468" s="187"/>
      <c r="D468" s="186"/>
      <c r="E468" s="190"/>
      <c r="F468" s="190"/>
      <c r="G468" s="190"/>
      <c r="H468" s="191"/>
    </row>
    <row r="469" spans="1:9" ht="15.75" x14ac:dyDescent="0.25">
      <c r="A469" s="189"/>
      <c r="B469" s="189"/>
      <c r="C469" s="187"/>
      <c r="D469" s="186"/>
      <c r="E469" s="190"/>
      <c r="F469" s="190"/>
      <c r="G469" s="190"/>
      <c r="H469" s="191"/>
    </row>
    <row r="470" spans="1:9" ht="15.75" x14ac:dyDescent="0.25">
      <c r="A470" s="189"/>
      <c r="B470" s="189"/>
      <c r="C470" s="187"/>
      <c r="D470" s="186"/>
      <c r="E470" s="190"/>
      <c r="F470" s="190"/>
      <c r="G470" s="190"/>
      <c r="H470" s="191"/>
    </row>
    <row r="471" spans="1:9" s="180" customFormat="1" ht="15.75" x14ac:dyDescent="0.25">
      <c r="A471" s="189"/>
      <c r="B471" s="189"/>
      <c r="C471" s="187"/>
      <c r="D471" s="186"/>
      <c r="E471" s="190"/>
      <c r="F471" s="190"/>
      <c r="G471" s="190"/>
      <c r="H471" s="191"/>
    </row>
    <row r="472" spans="1:9" ht="15.75" x14ac:dyDescent="0.25">
      <c r="A472" s="189"/>
      <c r="B472" s="189"/>
      <c r="C472" s="187"/>
      <c r="D472" s="186"/>
      <c r="E472" s="190"/>
      <c r="F472" s="190"/>
      <c r="G472" s="190"/>
      <c r="H472" s="191"/>
    </row>
    <row r="473" spans="1:9" ht="15.75" x14ac:dyDescent="0.25">
      <c r="A473" s="189"/>
      <c r="B473" s="189"/>
      <c r="C473" s="187"/>
      <c r="D473" s="186"/>
      <c r="E473" s="190"/>
      <c r="F473" s="190"/>
      <c r="G473" s="190"/>
      <c r="H473" s="191"/>
    </row>
    <row r="474" spans="1:9" ht="17.25" thickBot="1" x14ac:dyDescent="0.3">
      <c r="A474" s="155" t="s">
        <v>399</v>
      </c>
      <c r="B474" s="156"/>
      <c r="C474" s="156"/>
      <c r="E474" s="157"/>
      <c r="F474" s="157"/>
      <c r="G474" s="157"/>
      <c r="H474" s="191"/>
    </row>
    <row r="475" spans="1:9" ht="32.25" thickBot="1" x14ac:dyDescent="0.3">
      <c r="A475" s="123" t="s">
        <v>754</v>
      </c>
      <c r="B475" s="124" t="s">
        <v>5</v>
      </c>
      <c r="C475" s="122" t="s">
        <v>755</v>
      </c>
      <c r="D475" s="121" t="s">
        <v>756</v>
      </c>
      <c r="E475" s="125" t="s">
        <v>757</v>
      </c>
      <c r="F475" s="125" t="s">
        <v>759</v>
      </c>
      <c r="G475" s="128" t="s">
        <v>760</v>
      </c>
      <c r="H475" s="128" t="s">
        <v>758</v>
      </c>
      <c r="I475" s="129" t="s">
        <v>761</v>
      </c>
    </row>
    <row r="476" spans="1:9" x14ac:dyDescent="0.25">
      <c r="A476" s="271" t="s">
        <v>1137</v>
      </c>
      <c r="B476" s="259" t="s">
        <v>862</v>
      </c>
      <c r="C476" s="259" t="s">
        <v>400</v>
      </c>
      <c r="D476" s="272">
        <v>43348</v>
      </c>
      <c r="E476" s="273">
        <v>1086912</v>
      </c>
      <c r="F476" s="274" t="s">
        <v>764</v>
      </c>
      <c r="G476" s="273"/>
      <c r="H476" s="273">
        <v>1086912</v>
      </c>
      <c r="I476" s="275" t="s">
        <v>762</v>
      </c>
    </row>
    <row r="477" spans="1:9" x14ac:dyDescent="0.25">
      <c r="A477" s="271" t="s">
        <v>1138</v>
      </c>
      <c r="B477" s="259" t="s">
        <v>862</v>
      </c>
      <c r="C477" s="259" t="s">
        <v>952</v>
      </c>
      <c r="D477" s="272">
        <v>44484</v>
      </c>
      <c r="E477" s="273">
        <v>10261200</v>
      </c>
      <c r="F477" s="274" t="s">
        <v>764</v>
      </c>
      <c r="G477" s="273"/>
      <c r="H477" s="273">
        <v>10261200</v>
      </c>
      <c r="I477" s="275" t="s">
        <v>749</v>
      </c>
    </row>
    <row r="478" spans="1:9" x14ac:dyDescent="0.25">
      <c r="A478" s="271" t="s">
        <v>1139</v>
      </c>
      <c r="B478" s="259" t="s">
        <v>862</v>
      </c>
      <c r="C478" s="259" t="s">
        <v>953</v>
      </c>
      <c r="D478" s="272">
        <v>44491</v>
      </c>
      <c r="E478" s="276">
        <v>461720</v>
      </c>
      <c r="F478" s="274" t="s">
        <v>764</v>
      </c>
      <c r="G478" s="273"/>
      <c r="H478" s="276">
        <v>461720</v>
      </c>
      <c r="I478" s="275" t="s">
        <v>749</v>
      </c>
    </row>
    <row r="479" spans="1:9" x14ac:dyDescent="0.25">
      <c r="A479" s="271" t="s">
        <v>1140</v>
      </c>
      <c r="B479" s="259" t="s">
        <v>862</v>
      </c>
      <c r="C479" s="259" t="s">
        <v>402</v>
      </c>
      <c r="D479" s="272">
        <v>44028</v>
      </c>
      <c r="E479" s="276">
        <v>1229984</v>
      </c>
      <c r="F479" s="274" t="s">
        <v>764</v>
      </c>
      <c r="G479" s="273"/>
      <c r="H479" s="276">
        <v>1229984</v>
      </c>
      <c r="I479" s="275" t="s">
        <v>762</v>
      </c>
    </row>
    <row r="480" spans="1:9" x14ac:dyDescent="0.25">
      <c r="A480" s="271" t="s">
        <v>1141</v>
      </c>
      <c r="B480" s="259" t="s">
        <v>862</v>
      </c>
      <c r="C480" s="259" t="s">
        <v>404</v>
      </c>
      <c r="D480" s="272">
        <v>43293</v>
      </c>
      <c r="E480" s="273">
        <v>1173000</v>
      </c>
      <c r="F480" s="274" t="s">
        <v>764</v>
      </c>
      <c r="G480" s="276"/>
      <c r="H480" s="273">
        <v>1173000</v>
      </c>
      <c r="I480" s="275" t="s">
        <v>762</v>
      </c>
    </row>
    <row r="481" spans="1:9" x14ac:dyDescent="0.25">
      <c r="A481" s="271" t="s">
        <v>1142</v>
      </c>
      <c r="B481" s="259" t="s">
        <v>862</v>
      </c>
      <c r="C481" s="259" t="s">
        <v>406</v>
      </c>
      <c r="D481" s="272">
        <v>43136</v>
      </c>
      <c r="E481" s="273">
        <v>78200</v>
      </c>
      <c r="F481" s="274" t="s">
        <v>764</v>
      </c>
      <c r="G481" s="273"/>
      <c r="H481" s="273">
        <v>78200</v>
      </c>
      <c r="I481" s="275" t="s">
        <v>762</v>
      </c>
    </row>
    <row r="482" spans="1:9" x14ac:dyDescent="0.25">
      <c r="A482" s="271" t="s">
        <v>954</v>
      </c>
      <c r="B482" s="259" t="s">
        <v>862</v>
      </c>
      <c r="C482" s="259" t="s">
        <v>955</v>
      </c>
      <c r="D482" s="272">
        <v>44488</v>
      </c>
      <c r="E482" s="273">
        <v>102000</v>
      </c>
      <c r="F482" s="274" t="s">
        <v>764</v>
      </c>
      <c r="G482" s="276"/>
      <c r="H482" s="277">
        <v>102000</v>
      </c>
      <c r="I482" s="275" t="s">
        <v>749</v>
      </c>
    </row>
    <row r="483" spans="1:9" x14ac:dyDescent="0.25">
      <c r="A483" s="271" t="s">
        <v>956</v>
      </c>
      <c r="B483" s="259" t="s">
        <v>862</v>
      </c>
      <c r="C483" s="259" t="s">
        <v>957</v>
      </c>
      <c r="D483" s="272">
        <v>44488</v>
      </c>
      <c r="E483" s="273">
        <v>578000</v>
      </c>
      <c r="F483" s="274" t="s">
        <v>764</v>
      </c>
      <c r="G483" s="276"/>
      <c r="H483" s="277">
        <v>578000</v>
      </c>
      <c r="I483" s="275" t="s">
        <v>749</v>
      </c>
    </row>
    <row r="484" spans="1:9" x14ac:dyDescent="0.25">
      <c r="A484" s="271" t="s">
        <v>1143</v>
      </c>
      <c r="B484" s="259" t="s">
        <v>862</v>
      </c>
      <c r="C484" s="259" t="s">
        <v>408</v>
      </c>
      <c r="D484" s="272">
        <v>43881</v>
      </c>
      <c r="E484" s="273">
        <v>104785.28</v>
      </c>
      <c r="F484" s="274" t="s">
        <v>764</v>
      </c>
      <c r="G484" s="276"/>
      <c r="H484" s="273">
        <v>104785.28</v>
      </c>
      <c r="I484" s="275" t="s">
        <v>762</v>
      </c>
    </row>
    <row r="485" spans="1:9" x14ac:dyDescent="0.25">
      <c r="A485" s="271" t="s">
        <v>1143</v>
      </c>
      <c r="B485" s="259" t="s">
        <v>862</v>
      </c>
      <c r="C485" s="259" t="s">
        <v>410</v>
      </c>
      <c r="D485" s="272">
        <v>43889</v>
      </c>
      <c r="E485" s="273">
        <v>104785.28</v>
      </c>
      <c r="F485" s="274" t="s">
        <v>764</v>
      </c>
      <c r="G485" s="276"/>
      <c r="H485" s="273">
        <v>104785.28</v>
      </c>
      <c r="I485" s="275" t="s">
        <v>762</v>
      </c>
    </row>
    <row r="486" spans="1:9" x14ac:dyDescent="0.25">
      <c r="A486" s="271" t="s">
        <v>1144</v>
      </c>
      <c r="B486" s="259" t="s">
        <v>862</v>
      </c>
      <c r="C486" s="259" t="s">
        <v>411</v>
      </c>
      <c r="D486" s="272">
        <v>43889</v>
      </c>
      <c r="E486" s="276">
        <v>139712.79999999999</v>
      </c>
      <c r="F486" s="274" t="s">
        <v>764</v>
      </c>
      <c r="G486" s="276"/>
      <c r="H486" s="276">
        <v>139712.79999999999</v>
      </c>
      <c r="I486" s="275" t="s">
        <v>762</v>
      </c>
    </row>
    <row r="487" spans="1:9" x14ac:dyDescent="0.25">
      <c r="A487" s="271" t="s">
        <v>1150</v>
      </c>
      <c r="B487" s="259" t="s">
        <v>862</v>
      </c>
      <c r="C487" s="259" t="s">
        <v>958</v>
      </c>
      <c r="D487" s="272">
        <v>44475</v>
      </c>
      <c r="E487" s="276">
        <v>8094000</v>
      </c>
      <c r="F487" s="274" t="s">
        <v>764</v>
      </c>
      <c r="G487" s="276">
        <v>2280000</v>
      </c>
      <c r="H487" s="277">
        <v>5814000</v>
      </c>
      <c r="I487" s="275" t="s">
        <v>749</v>
      </c>
    </row>
    <row r="488" spans="1:9" x14ac:dyDescent="0.25">
      <c r="A488" s="271" t="s">
        <v>1145</v>
      </c>
      <c r="B488" s="259" t="s">
        <v>862</v>
      </c>
      <c r="C488" s="259" t="s">
        <v>413</v>
      </c>
      <c r="D488" s="272">
        <v>44042</v>
      </c>
      <c r="E488" s="276">
        <v>258400</v>
      </c>
      <c r="F488" s="274" t="s">
        <v>764</v>
      </c>
      <c r="G488" s="276"/>
      <c r="H488" s="277">
        <v>258400</v>
      </c>
      <c r="I488" s="275" t="s">
        <v>762</v>
      </c>
    </row>
    <row r="489" spans="1:9" x14ac:dyDescent="0.25">
      <c r="A489" s="271" t="s">
        <v>1151</v>
      </c>
      <c r="B489" s="259" t="s">
        <v>862</v>
      </c>
      <c r="C489" s="259" t="s">
        <v>959</v>
      </c>
      <c r="D489" s="272">
        <v>44470</v>
      </c>
      <c r="E489" s="276">
        <v>28471907.379999999</v>
      </c>
      <c r="F489" s="274" t="s">
        <v>764</v>
      </c>
      <c r="G489" s="276">
        <v>8020255.2599999998</v>
      </c>
      <c r="H489" s="277">
        <v>20451652.120000001</v>
      </c>
      <c r="I489" s="275" t="s">
        <v>749</v>
      </c>
    </row>
    <row r="490" spans="1:9" x14ac:dyDescent="0.25">
      <c r="A490" s="271" t="s">
        <v>1146</v>
      </c>
      <c r="B490" s="259" t="s">
        <v>862</v>
      </c>
      <c r="C490" s="259" t="s">
        <v>400</v>
      </c>
      <c r="D490" s="272">
        <v>43789</v>
      </c>
      <c r="E490" s="276">
        <v>157224.16</v>
      </c>
      <c r="F490" s="274" t="s">
        <v>764</v>
      </c>
      <c r="G490" s="276"/>
      <c r="H490" s="276">
        <v>157224.16</v>
      </c>
      <c r="I490" s="275" t="s">
        <v>762</v>
      </c>
    </row>
    <row r="491" spans="1:9" x14ac:dyDescent="0.25">
      <c r="A491" s="271" t="s">
        <v>1147</v>
      </c>
      <c r="B491" s="259" t="s">
        <v>862</v>
      </c>
      <c r="C491" s="259" t="s">
        <v>400</v>
      </c>
      <c r="D491" s="272">
        <v>43168</v>
      </c>
      <c r="E491" s="276">
        <v>146473.35999999999</v>
      </c>
      <c r="F491" s="274" t="s">
        <v>764</v>
      </c>
      <c r="G491" s="276"/>
      <c r="H491" s="276">
        <v>146473.35999999999</v>
      </c>
      <c r="I491" s="275" t="s">
        <v>762</v>
      </c>
    </row>
    <row r="492" spans="1:9" x14ac:dyDescent="0.25">
      <c r="A492" s="271" t="s">
        <v>1148</v>
      </c>
      <c r="B492" s="259" t="s">
        <v>862</v>
      </c>
      <c r="C492" s="259" t="s">
        <v>400</v>
      </c>
      <c r="D492" s="272">
        <v>43168</v>
      </c>
      <c r="E492" s="276">
        <v>322660</v>
      </c>
      <c r="F492" s="274" t="s">
        <v>764</v>
      </c>
      <c r="G492" s="273"/>
      <c r="H492" s="276">
        <v>322660</v>
      </c>
      <c r="I492" s="275" t="s">
        <v>762</v>
      </c>
    </row>
    <row r="493" spans="1:9" x14ac:dyDescent="0.25">
      <c r="A493" s="271" t="s">
        <v>1149</v>
      </c>
      <c r="B493" s="259" t="s">
        <v>862</v>
      </c>
      <c r="C493" s="259" t="s">
        <v>418</v>
      </c>
      <c r="D493" s="272">
        <v>43867</v>
      </c>
      <c r="E493" s="276">
        <v>88128</v>
      </c>
      <c r="F493" s="274" t="s">
        <v>764</v>
      </c>
      <c r="G493" s="276"/>
      <c r="H493" s="276">
        <v>88128</v>
      </c>
      <c r="I493" s="275" t="s">
        <v>762</v>
      </c>
    </row>
    <row r="494" spans="1:9" x14ac:dyDescent="0.25">
      <c r="A494" s="271" t="s">
        <v>1152</v>
      </c>
      <c r="B494" s="259" t="s">
        <v>862</v>
      </c>
      <c r="C494" s="259" t="s">
        <v>420</v>
      </c>
      <c r="D494" s="272">
        <v>43801</v>
      </c>
      <c r="E494" s="276">
        <v>734.4</v>
      </c>
      <c r="F494" s="274" t="s">
        <v>764</v>
      </c>
      <c r="G494" s="273"/>
      <c r="H494" s="276">
        <v>734.4</v>
      </c>
      <c r="I494" s="275" t="s">
        <v>762</v>
      </c>
    </row>
    <row r="495" spans="1:9" s="180" customFormat="1" x14ac:dyDescent="0.25">
      <c r="A495" s="271" t="s">
        <v>1153</v>
      </c>
      <c r="B495" s="259" t="s">
        <v>862</v>
      </c>
      <c r="C495" s="259" t="s">
        <v>1154</v>
      </c>
      <c r="D495" s="272">
        <v>44504</v>
      </c>
      <c r="E495" s="276">
        <v>4287209.5999999996</v>
      </c>
      <c r="F495" s="274" t="s">
        <v>764</v>
      </c>
      <c r="G495" s="273"/>
      <c r="H495" s="276">
        <v>4287209.5999999996</v>
      </c>
      <c r="I495" s="275" t="s">
        <v>749</v>
      </c>
    </row>
    <row r="496" spans="1:9" x14ac:dyDescent="0.25">
      <c r="A496" s="271" t="s">
        <v>423</v>
      </c>
      <c r="B496" s="259" t="s">
        <v>862</v>
      </c>
      <c r="C496" s="259" t="s">
        <v>422</v>
      </c>
      <c r="D496" s="272">
        <v>43599</v>
      </c>
      <c r="E496" s="276">
        <v>758472</v>
      </c>
      <c r="F496" s="274" t="s">
        <v>764</v>
      </c>
      <c r="G496" s="273"/>
      <c r="H496" s="277">
        <v>758472</v>
      </c>
      <c r="I496" s="275" t="s">
        <v>762</v>
      </c>
    </row>
    <row r="497" spans="1:9" x14ac:dyDescent="0.25">
      <c r="A497" s="271" t="s">
        <v>425</v>
      </c>
      <c r="B497" s="259" t="s">
        <v>862</v>
      </c>
      <c r="C497" s="259" t="s">
        <v>424</v>
      </c>
      <c r="D497" s="272">
        <v>43599</v>
      </c>
      <c r="E497" s="276">
        <v>758472</v>
      </c>
      <c r="F497" s="274" t="s">
        <v>764</v>
      </c>
      <c r="G497" s="276"/>
      <c r="H497" s="277">
        <v>758472</v>
      </c>
      <c r="I497" s="275" t="s">
        <v>762</v>
      </c>
    </row>
    <row r="498" spans="1:9" x14ac:dyDescent="0.25">
      <c r="A498" s="271" t="s">
        <v>427</v>
      </c>
      <c r="B498" s="259" t="s">
        <v>862</v>
      </c>
      <c r="C498" s="259" t="s">
        <v>426</v>
      </c>
      <c r="D498" s="272">
        <v>43796</v>
      </c>
      <c r="E498" s="277">
        <v>833000</v>
      </c>
      <c r="F498" s="274" t="s">
        <v>764</v>
      </c>
      <c r="G498" s="276"/>
      <c r="H498" s="277">
        <v>833000</v>
      </c>
      <c r="I498" s="275" t="s">
        <v>762</v>
      </c>
    </row>
    <row r="499" spans="1:9" x14ac:dyDescent="0.25">
      <c r="A499" s="271" t="s">
        <v>429</v>
      </c>
      <c r="B499" s="259" t="s">
        <v>862</v>
      </c>
      <c r="C499" s="259" t="s">
        <v>428</v>
      </c>
      <c r="D499" s="272">
        <v>43448</v>
      </c>
      <c r="E499" s="276">
        <v>885972</v>
      </c>
      <c r="F499" s="274" t="s">
        <v>764</v>
      </c>
      <c r="G499" s="276"/>
      <c r="H499" s="276">
        <v>885972</v>
      </c>
      <c r="I499" s="275" t="s">
        <v>762</v>
      </c>
    </row>
    <row r="500" spans="1:9" x14ac:dyDescent="0.25">
      <c r="A500" s="271" t="s">
        <v>431</v>
      </c>
      <c r="B500" s="259" t="s">
        <v>862</v>
      </c>
      <c r="C500" s="259" t="s">
        <v>430</v>
      </c>
      <c r="D500" s="272">
        <v>43599</v>
      </c>
      <c r="E500" s="276">
        <v>1011296</v>
      </c>
      <c r="F500" s="274" t="s">
        <v>764</v>
      </c>
      <c r="G500" s="276"/>
      <c r="H500" s="276">
        <v>1011296</v>
      </c>
      <c r="I500" s="275" t="s">
        <v>762</v>
      </c>
    </row>
    <row r="501" spans="1:9" x14ac:dyDescent="0.25">
      <c r="A501" s="271" t="s">
        <v>433</v>
      </c>
      <c r="B501" s="259" t="s">
        <v>862</v>
      </c>
      <c r="C501" s="259" t="s">
        <v>432</v>
      </c>
      <c r="D501" s="272">
        <v>43816</v>
      </c>
      <c r="E501" s="276">
        <v>839770.08</v>
      </c>
      <c r="F501" s="274" t="s">
        <v>764</v>
      </c>
      <c r="G501" s="276"/>
      <c r="H501" s="276">
        <v>839770.08</v>
      </c>
      <c r="I501" s="275" t="s">
        <v>978</v>
      </c>
    </row>
    <row r="502" spans="1:9" x14ac:dyDescent="0.25">
      <c r="A502" s="271" t="s">
        <v>435</v>
      </c>
      <c r="B502" s="259" t="s">
        <v>862</v>
      </c>
      <c r="C502" s="259" t="s">
        <v>434</v>
      </c>
      <c r="D502" s="272">
        <v>43586</v>
      </c>
      <c r="E502" s="276">
        <v>1666000</v>
      </c>
      <c r="F502" s="274" t="s">
        <v>764</v>
      </c>
      <c r="G502" s="273"/>
      <c r="H502" s="276">
        <v>1666000</v>
      </c>
      <c r="I502" s="275" t="s">
        <v>762</v>
      </c>
    </row>
    <row r="503" spans="1:9" x14ac:dyDescent="0.25">
      <c r="A503" s="271" t="s">
        <v>437</v>
      </c>
      <c r="B503" s="259" t="s">
        <v>862</v>
      </c>
      <c r="C503" s="259" t="s">
        <v>436</v>
      </c>
      <c r="D503" s="272">
        <v>43504</v>
      </c>
      <c r="E503" s="276">
        <v>31796511</v>
      </c>
      <c r="F503" s="274" t="s">
        <v>764</v>
      </c>
      <c r="G503" s="273"/>
      <c r="H503" s="276">
        <v>31796511</v>
      </c>
      <c r="I503" s="275" t="s">
        <v>762</v>
      </c>
    </row>
    <row r="504" spans="1:9" x14ac:dyDescent="0.25">
      <c r="A504" s="271" t="s">
        <v>439</v>
      </c>
      <c r="B504" s="259" t="s">
        <v>862</v>
      </c>
      <c r="C504" s="259" t="s">
        <v>438</v>
      </c>
      <c r="D504" s="272">
        <v>43599</v>
      </c>
      <c r="E504" s="276">
        <v>41384052</v>
      </c>
      <c r="F504" s="274" t="s">
        <v>764</v>
      </c>
      <c r="G504" s="273"/>
      <c r="H504" s="276">
        <v>41384052</v>
      </c>
      <c r="I504" s="275" t="s">
        <v>762</v>
      </c>
    </row>
    <row r="505" spans="1:9" x14ac:dyDescent="0.25">
      <c r="A505" s="271" t="s">
        <v>1155</v>
      </c>
      <c r="B505" s="259" t="s">
        <v>862</v>
      </c>
      <c r="C505" s="259" t="s">
        <v>440</v>
      </c>
      <c r="D505" s="272">
        <v>43602</v>
      </c>
      <c r="E505" s="276">
        <v>2380113.56</v>
      </c>
      <c r="F505" s="274" t="s">
        <v>764</v>
      </c>
      <c r="G505" s="273"/>
      <c r="H505" s="276">
        <v>2380113.56</v>
      </c>
      <c r="I505" s="275" t="s">
        <v>762</v>
      </c>
    </row>
    <row r="506" spans="1:9" x14ac:dyDescent="0.25">
      <c r="A506" s="271" t="s">
        <v>1156</v>
      </c>
      <c r="B506" s="259" t="s">
        <v>862</v>
      </c>
      <c r="C506" s="259" t="s">
        <v>440</v>
      </c>
      <c r="D506" s="272">
        <v>43602</v>
      </c>
      <c r="E506" s="276">
        <v>36782.559999999998</v>
      </c>
      <c r="F506" s="274" t="s">
        <v>764</v>
      </c>
      <c r="G506" s="276"/>
      <c r="H506" s="276">
        <v>36782.559999999998</v>
      </c>
      <c r="I506" s="275" t="s">
        <v>762</v>
      </c>
    </row>
    <row r="507" spans="1:9" x14ac:dyDescent="0.25">
      <c r="A507" s="271" t="s">
        <v>1157</v>
      </c>
      <c r="B507" s="259" t="s">
        <v>862</v>
      </c>
      <c r="C507" s="259" t="s">
        <v>440</v>
      </c>
      <c r="D507" s="272">
        <v>43602</v>
      </c>
      <c r="E507" s="276">
        <v>598096.72</v>
      </c>
      <c r="F507" s="274" t="s">
        <v>764</v>
      </c>
      <c r="G507" s="276"/>
      <c r="H507" s="276">
        <v>598096.72</v>
      </c>
      <c r="I507" s="275" t="s">
        <v>762</v>
      </c>
    </row>
    <row r="508" spans="1:9" x14ac:dyDescent="0.25">
      <c r="A508" s="271" t="s">
        <v>1158</v>
      </c>
      <c r="B508" s="259" t="s">
        <v>862</v>
      </c>
      <c r="C508" s="259" t="s">
        <v>440</v>
      </c>
      <c r="D508" s="272">
        <v>43402</v>
      </c>
      <c r="E508" s="276">
        <v>867568.48</v>
      </c>
      <c r="F508" s="274" t="s">
        <v>764</v>
      </c>
      <c r="G508" s="276"/>
      <c r="H508" s="276">
        <v>867568.48</v>
      </c>
      <c r="I508" s="275" t="s">
        <v>762</v>
      </c>
    </row>
    <row r="509" spans="1:9" x14ac:dyDescent="0.25">
      <c r="A509" s="271" t="s">
        <v>1159</v>
      </c>
      <c r="B509" s="259" t="s">
        <v>862</v>
      </c>
      <c r="C509" s="259" t="s">
        <v>440</v>
      </c>
      <c r="D509" s="272">
        <v>43402</v>
      </c>
      <c r="E509" s="276">
        <v>1917024.04</v>
      </c>
      <c r="F509" s="274" t="s">
        <v>764</v>
      </c>
      <c r="G509" s="276"/>
      <c r="H509" s="276">
        <v>1917024.04</v>
      </c>
      <c r="I509" s="275" t="s">
        <v>762</v>
      </c>
    </row>
    <row r="510" spans="1:9" x14ac:dyDescent="0.25">
      <c r="A510" s="271" t="s">
        <v>1160</v>
      </c>
      <c r="B510" s="259" t="s">
        <v>862</v>
      </c>
      <c r="C510" s="259" t="s">
        <v>440</v>
      </c>
      <c r="D510" s="272">
        <v>43107</v>
      </c>
      <c r="E510" s="276">
        <v>37122.559999999998</v>
      </c>
      <c r="F510" s="274" t="s">
        <v>764</v>
      </c>
      <c r="G510" s="276"/>
      <c r="H510" s="276">
        <v>37122.559999999998</v>
      </c>
      <c r="I510" s="275" t="s">
        <v>762</v>
      </c>
    </row>
    <row r="511" spans="1:9" x14ac:dyDescent="0.25">
      <c r="A511" s="271" t="s">
        <v>1161</v>
      </c>
      <c r="B511" s="259" t="s">
        <v>862</v>
      </c>
      <c r="C511" s="259" t="s">
        <v>440</v>
      </c>
      <c r="D511" s="272">
        <v>43402</v>
      </c>
      <c r="E511" s="276">
        <v>36782.559999999998</v>
      </c>
      <c r="F511" s="274" t="s">
        <v>764</v>
      </c>
      <c r="G511" s="276"/>
      <c r="H511" s="276">
        <v>36782.559999999998</v>
      </c>
      <c r="I511" s="275" t="s">
        <v>762</v>
      </c>
    </row>
    <row r="512" spans="1:9" x14ac:dyDescent="0.25">
      <c r="A512" s="271" t="s">
        <v>1161</v>
      </c>
      <c r="B512" s="259" t="s">
        <v>862</v>
      </c>
      <c r="C512" s="259" t="s">
        <v>440</v>
      </c>
      <c r="D512" s="272">
        <v>43602</v>
      </c>
      <c r="E512" s="276">
        <v>36782.559999999998</v>
      </c>
      <c r="F512" s="274" t="s">
        <v>764</v>
      </c>
      <c r="G512" s="276"/>
      <c r="H512" s="276">
        <v>36782.559999999998</v>
      </c>
      <c r="I512" s="275" t="s">
        <v>762</v>
      </c>
    </row>
    <row r="513" spans="1:9" x14ac:dyDescent="0.25">
      <c r="A513" s="271" t="s">
        <v>1162</v>
      </c>
      <c r="B513" s="259" t="s">
        <v>862</v>
      </c>
      <c r="C513" s="259" t="s">
        <v>440</v>
      </c>
      <c r="D513" s="272">
        <v>44028</v>
      </c>
      <c r="E513" s="276">
        <v>3229171.08</v>
      </c>
      <c r="F513" s="274" t="s">
        <v>764</v>
      </c>
      <c r="G513" s="276"/>
      <c r="H513" s="276">
        <v>3229171.08</v>
      </c>
      <c r="I513" s="275" t="s">
        <v>762</v>
      </c>
    </row>
    <row r="514" spans="1:9" x14ac:dyDescent="0.25">
      <c r="A514" s="271" t="s">
        <v>1163</v>
      </c>
      <c r="B514" s="259" t="s">
        <v>862</v>
      </c>
      <c r="C514" s="259" t="s">
        <v>440</v>
      </c>
      <c r="D514" s="272">
        <v>43402</v>
      </c>
      <c r="E514" s="276">
        <v>257477.92</v>
      </c>
      <c r="F514" s="274" t="s">
        <v>764</v>
      </c>
      <c r="G514" s="276"/>
      <c r="H514" s="276">
        <v>257477.92</v>
      </c>
      <c r="I514" s="275" t="s">
        <v>762</v>
      </c>
    </row>
    <row r="515" spans="1:9" x14ac:dyDescent="0.25">
      <c r="A515" s="271" t="s">
        <v>1164</v>
      </c>
      <c r="B515" s="259" t="s">
        <v>862</v>
      </c>
      <c r="C515" s="259" t="s">
        <v>450</v>
      </c>
      <c r="D515" s="272">
        <v>43306</v>
      </c>
      <c r="E515" s="276">
        <v>127432</v>
      </c>
      <c r="F515" s="274" t="s">
        <v>764</v>
      </c>
      <c r="G515" s="276"/>
      <c r="H515" s="276">
        <v>127432</v>
      </c>
      <c r="I515" s="275" t="s">
        <v>762</v>
      </c>
    </row>
    <row r="516" spans="1:9" x14ac:dyDescent="0.25">
      <c r="A516" s="271" t="s">
        <v>1165</v>
      </c>
      <c r="B516" s="259" t="s">
        <v>862</v>
      </c>
      <c r="C516" s="259" t="s">
        <v>440</v>
      </c>
      <c r="D516" s="272">
        <v>43391</v>
      </c>
      <c r="E516" s="276">
        <v>1057077</v>
      </c>
      <c r="F516" s="274" t="s">
        <v>764</v>
      </c>
      <c r="G516" s="276"/>
      <c r="H516" s="276">
        <v>1057077</v>
      </c>
      <c r="I516" s="275" t="s">
        <v>762</v>
      </c>
    </row>
    <row r="517" spans="1:9" x14ac:dyDescent="0.25">
      <c r="A517" s="271" t="s">
        <v>1166</v>
      </c>
      <c r="B517" s="259" t="s">
        <v>862</v>
      </c>
      <c r="C517" s="259" t="s">
        <v>440</v>
      </c>
      <c r="D517" s="272">
        <v>43452</v>
      </c>
      <c r="E517" s="276">
        <v>138426.92000000001</v>
      </c>
      <c r="F517" s="274" t="s">
        <v>764</v>
      </c>
      <c r="G517" s="273"/>
      <c r="H517" s="276">
        <v>138426.92000000001</v>
      </c>
      <c r="I517" s="275" t="s">
        <v>762</v>
      </c>
    </row>
    <row r="518" spans="1:9" x14ac:dyDescent="0.25">
      <c r="A518" s="271" t="s">
        <v>1167</v>
      </c>
      <c r="B518" s="259" t="s">
        <v>862</v>
      </c>
      <c r="C518" s="259" t="s">
        <v>440</v>
      </c>
      <c r="D518" s="272">
        <v>43452</v>
      </c>
      <c r="E518" s="276">
        <v>151011</v>
      </c>
      <c r="F518" s="274" t="s">
        <v>764</v>
      </c>
      <c r="G518" s="276"/>
      <c r="H518" s="276">
        <v>151011</v>
      </c>
      <c r="I518" s="275" t="s">
        <v>762</v>
      </c>
    </row>
    <row r="519" spans="1:9" x14ac:dyDescent="0.25">
      <c r="A519" s="271" t="s">
        <v>1168</v>
      </c>
      <c r="B519" s="259" t="s">
        <v>862</v>
      </c>
      <c r="C519" s="259" t="s">
        <v>455</v>
      </c>
      <c r="D519" s="272">
        <v>43451</v>
      </c>
      <c r="E519" s="273">
        <v>16150</v>
      </c>
      <c r="F519" s="274" t="s">
        <v>764</v>
      </c>
      <c r="G519" s="276"/>
      <c r="H519" s="277">
        <v>16150</v>
      </c>
      <c r="I519" s="275" t="s">
        <v>762</v>
      </c>
    </row>
    <row r="520" spans="1:9" x14ac:dyDescent="0.25">
      <c r="A520" s="271" t="s">
        <v>1169</v>
      </c>
      <c r="B520" s="259" t="s">
        <v>862</v>
      </c>
      <c r="C520" s="259" t="s">
        <v>440</v>
      </c>
      <c r="D520" s="272">
        <v>43550</v>
      </c>
      <c r="E520" s="276">
        <v>264269.76</v>
      </c>
      <c r="F520" s="274" t="s">
        <v>764</v>
      </c>
      <c r="G520" s="276"/>
      <c r="H520" s="276">
        <v>264269.76</v>
      </c>
      <c r="I520" s="275" t="s">
        <v>762</v>
      </c>
    </row>
    <row r="521" spans="1:9" x14ac:dyDescent="0.25">
      <c r="A521" s="271" t="s">
        <v>1170</v>
      </c>
      <c r="B521" s="259" t="s">
        <v>862</v>
      </c>
      <c r="C521" s="259" t="s">
        <v>458</v>
      </c>
      <c r="D521" s="272">
        <v>43550</v>
      </c>
      <c r="E521" s="276">
        <v>32300</v>
      </c>
      <c r="F521" s="274" t="s">
        <v>764</v>
      </c>
      <c r="G521" s="276"/>
      <c r="H521" s="277">
        <v>32300</v>
      </c>
      <c r="I521" s="275" t="s">
        <v>762</v>
      </c>
    </row>
    <row r="522" spans="1:9" x14ac:dyDescent="0.25">
      <c r="A522" s="271" t="s">
        <v>1171</v>
      </c>
      <c r="B522" s="259" t="s">
        <v>862</v>
      </c>
      <c r="C522" s="259" t="s">
        <v>460</v>
      </c>
      <c r="D522" s="272">
        <v>43550</v>
      </c>
      <c r="E522" s="276">
        <v>399500</v>
      </c>
      <c r="F522" s="274" t="s">
        <v>764</v>
      </c>
      <c r="G522" s="273"/>
      <c r="H522" s="277">
        <v>399500</v>
      </c>
      <c r="I522" s="275" t="s">
        <v>762</v>
      </c>
    </row>
    <row r="523" spans="1:9" x14ac:dyDescent="0.25">
      <c r="A523" s="271" t="s">
        <v>1171</v>
      </c>
      <c r="B523" s="259" t="s">
        <v>862</v>
      </c>
      <c r="C523" s="259" t="s">
        <v>462</v>
      </c>
      <c r="D523" s="272">
        <v>43391</v>
      </c>
      <c r="E523" s="276">
        <v>399500</v>
      </c>
      <c r="F523" s="274" t="s">
        <v>764</v>
      </c>
      <c r="G523" s="273"/>
      <c r="H523" s="277">
        <v>399500</v>
      </c>
      <c r="I523" s="275" t="s">
        <v>762</v>
      </c>
    </row>
    <row r="524" spans="1:9" x14ac:dyDescent="0.25">
      <c r="A524" s="271" t="s">
        <v>1172</v>
      </c>
      <c r="B524" s="259" t="s">
        <v>862</v>
      </c>
      <c r="C524" s="259" t="s">
        <v>440</v>
      </c>
      <c r="D524" s="272">
        <v>43307</v>
      </c>
      <c r="E524" s="276">
        <v>50337</v>
      </c>
      <c r="F524" s="274" t="s">
        <v>764</v>
      </c>
      <c r="G524" s="276"/>
      <c r="H524" s="276">
        <v>50337</v>
      </c>
      <c r="I524" s="275" t="s">
        <v>762</v>
      </c>
    </row>
    <row r="525" spans="1:9" x14ac:dyDescent="0.25">
      <c r="A525" s="271" t="s">
        <v>1173</v>
      </c>
      <c r="B525" s="259" t="s">
        <v>862</v>
      </c>
      <c r="C525" s="259" t="s">
        <v>464</v>
      </c>
      <c r="D525" s="272">
        <v>43447</v>
      </c>
      <c r="E525" s="276">
        <v>1530341.36</v>
      </c>
      <c r="F525" s="274" t="s">
        <v>764</v>
      </c>
      <c r="G525" s="276"/>
      <c r="H525" s="276">
        <v>1530341.36</v>
      </c>
      <c r="I525" s="275" t="s">
        <v>762</v>
      </c>
    </row>
    <row r="526" spans="1:9" x14ac:dyDescent="0.25">
      <c r="A526" s="271" t="s">
        <v>1174</v>
      </c>
      <c r="B526" s="259" t="s">
        <v>862</v>
      </c>
      <c r="C526" s="259" t="s">
        <v>400</v>
      </c>
      <c r="D526" s="272">
        <v>43137</v>
      </c>
      <c r="E526" s="273">
        <v>8576.16</v>
      </c>
      <c r="F526" s="274" t="s">
        <v>764</v>
      </c>
      <c r="G526" s="276"/>
      <c r="H526" s="273">
        <v>8576.16</v>
      </c>
      <c r="I526" s="275" t="s">
        <v>762</v>
      </c>
    </row>
    <row r="527" spans="1:9" x14ac:dyDescent="0.25">
      <c r="A527" s="271" t="s">
        <v>1175</v>
      </c>
      <c r="B527" s="259" t="s">
        <v>862</v>
      </c>
      <c r="C527" s="259" t="s">
        <v>400</v>
      </c>
      <c r="D527" s="272">
        <v>43265</v>
      </c>
      <c r="E527" s="276">
        <v>11986.36</v>
      </c>
      <c r="F527" s="274" t="s">
        <v>764</v>
      </c>
      <c r="G527" s="276"/>
      <c r="H527" s="276">
        <v>11986.36</v>
      </c>
      <c r="I527" s="275" t="s">
        <v>762</v>
      </c>
    </row>
    <row r="528" spans="1:9" x14ac:dyDescent="0.25">
      <c r="A528" s="271" t="s">
        <v>1176</v>
      </c>
      <c r="B528" s="259" t="s">
        <v>862</v>
      </c>
      <c r="C528" s="259" t="s">
        <v>468</v>
      </c>
      <c r="D528" s="272">
        <v>43718</v>
      </c>
      <c r="E528" s="276">
        <v>173867.16</v>
      </c>
      <c r="F528" s="274" t="s">
        <v>764</v>
      </c>
      <c r="G528" s="276"/>
      <c r="H528" s="276">
        <v>173867.16</v>
      </c>
      <c r="I528" s="275" t="s">
        <v>762</v>
      </c>
    </row>
    <row r="529" spans="1:9" x14ac:dyDescent="0.25">
      <c r="A529" s="271" t="s">
        <v>1177</v>
      </c>
      <c r="B529" s="259" t="s">
        <v>862</v>
      </c>
      <c r="C529" s="259" t="s">
        <v>470</v>
      </c>
      <c r="D529" s="272">
        <v>43718</v>
      </c>
      <c r="E529" s="276">
        <v>174069.8</v>
      </c>
      <c r="F529" s="274" t="s">
        <v>764</v>
      </c>
      <c r="G529" s="276"/>
      <c r="H529" s="276">
        <v>174069.8</v>
      </c>
      <c r="I529" s="275" t="s">
        <v>762</v>
      </c>
    </row>
    <row r="530" spans="1:9" x14ac:dyDescent="0.25">
      <c r="A530" s="271" t="s">
        <v>1178</v>
      </c>
      <c r="B530" s="259" t="s">
        <v>862</v>
      </c>
      <c r="C530" s="259" t="s">
        <v>400</v>
      </c>
      <c r="D530" s="272">
        <v>43265</v>
      </c>
      <c r="E530" s="276">
        <v>1872.72</v>
      </c>
      <c r="F530" s="274" t="s">
        <v>764</v>
      </c>
      <c r="G530" s="276"/>
      <c r="H530" s="276">
        <v>1872.72</v>
      </c>
      <c r="I530" s="275" t="s">
        <v>762</v>
      </c>
    </row>
    <row r="531" spans="1:9" x14ac:dyDescent="0.25">
      <c r="A531" s="271" t="s">
        <v>1179</v>
      </c>
      <c r="B531" s="259" t="s">
        <v>862</v>
      </c>
      <c r="C531" s="259" t="s">
        <v>400</v>
      </c>
      <c r="D531" s="272">
        <v>43546</v>
      </c>
      <c r="E531" s="273">
        <v>19335.12</v>
      </c>
      <c r="F531" s="274" t="s">
        <v>764</v>
      </c>
      <c r="G531" s="276"/>
      <c r="H531" s="273">
        <v>19335.12</v>
      </c>
      <c r="I531" s="275" t="s">
        <v>762</v>
      </c>
    </row>
    <row r="532" spans="1:9" x14ac:dyDescent="0.25">
      <c r="A532" s="271" t="s">
        <v>1180</v>
      </c>
      <c r="B532" s="259" t="s">
        <v>862</v>
      </c>
      <c r="C532" s="259" t="s">
        <v>400</v>
      </c>
      <c r="D532" s="272">
        <v>43817</v>
      </c>
      <c r="E532" s="273">
        <v>4335025.16</v>
      </c>
      <c r="F532" s="274" t="s">
        <v>764</v>
      </c>
      <c r="G532" s="276"/>
      <c r="H532" s="273">
        <v>4335025.16</v>
      </c>
      <c r="I532" s="275" t="s">
        <v>762</v>
      </c>
    </row>
    <row r="533" spans="1:9" x14ac:dyDescent="0.25">
      <c r="A533" s="271" t="s">
        <v>1181</v>
      </c>
      <c r="B533" s="259" t="s">
        <v>862</v>
      </c>
      <c r="C533" s="259" t="s">
        <v>400</v>
      </c>
      <c r="D533" s="272">
        <v>43770</v>
      </c>
      <c r="E533" s="276">
        <v>742560</v>
      </c>
      <c r="F533" s="274" t="s">
        <v>764</v>
      </c>
      <c r="G533" s="276"/>
      <c r="H533" s="276">
        <v>742560</v>
      </c>
      <c r="I533" s="275" t="s">
        <v>762</v>
      </c>
    </row>
    <row r="534" spans="1:9" x14ac:dyDescent="0.25">
      <c r="A534" s="271" t="s">
        <v>1182</v>
      </c>
      <c r="B534" s="259" t="s">
        <v>862</v>
      </c>
      <c r="C534" s="259" t="s">
        <v>400</v>
      </c>
      <c r="D534" s="272">
        <v>43871</v>
      </c>
      <c r="E534" s="273">
        <v>10771200</v>
      </c>
      <c r="F534" s="274" t="s">
        <v>764</v>
      </c>
      <c r="G534" s="276"/>
      <c r="H534" s="273">
        <v>10771200</v>
      </c>
      <c r="I534" s="275" t="s">
        <v>762</v>
      </c>
    </row>
    <row r="535" spans="1:9" x14ac:dyDescent="0.25">
      <c r="A535" s="271" t="s">
        <v>1182</v>
      </c>
      <c r="B535" s="259" t="s">
        <v>862</v>
      </c>
      <c r="C535" s="259" t="s">
        <v>400</v>
      </c>
      <c r="D535" s="272">
        <v>43970</v>
      </c>
      <c r="E535" s="273">
        <v>10771200</v>
      </c>
      <c r="F535" s="274" t="s">
        <v>764</v>
      </c>
      <c r="G535" s="276"/>
      <c r="H535" s="273">
        <v>10771200</v>
      </c>
      <c r="I535" s="275" t="s">
        <v>762</v>
      </c>
    </row>
    <row r="536" spans="1:9" x14ac:dyDescent="0.25">
      <c r="A536" s="271" t="s">
        <v>1183</v>
      </c>
      <c r="B536" s="259" t="s">
        <v>862</v>
      </c>
      <c r="C536" s="259" t="s">
        <v>400</v>
      </c>
      <c r="D536" s="272">
        <v>43111</v>
      </c>
      <c r="E536" s="273">
        <v>6106400</v>
      </c>
      <c r="F536" s="274" t="s">
        <v>764</v>
      </c>
      <c r="G536" s="276"/>
      <c r="H536" s="273">
        <v>6106400</v>
      </c>
      <c r="I536" s="275" t="s">
        <v>762</v>
      </c>
    </row>
    <row r="537" spans="1:9" x14ac:dyDescent="0.25">
      <c r="A537" s="271" t="s">
        <v>1184</v>
      </c>
      <c r="B537" s="259" t="s">
        <v>862</v>
      </c>
      <c r="C537" s="259" t="s">
        <v>480</v>
      </c>
      <c r="D537" s="272">
        <v>43952</v>
      </c>
      <c r="E537" s="273">
        <v>1139000</v>
      </c>
      <c r="F537" s="274" t="s">
        <v>764</v>
      </c>
      <c r="G537" s="276"/>
      <c r="H537" s="273">
        <v>1139000</v>
      </c>
      <c r="I537" s="275" t="s">
        <v>762</v>
      </c>
    </row>
    <row r="538" spans="1:9" x14ac:dyDescent="0.25">
      <c r="A538" s="271" t="s">
        <v>1184</v>
      </c>
      <c r="B538" s="259" t="s">
        <v>862</v>
      </c>
      <c r="C538" s="259" t="s">
        <v>482</v>
      </c>
      <c r="D538" s="272">
        <v>43952</v>
      </c>
      <c r="E538" s="273">
        <v>1139000</v>
      </c>
      <c r="F538" s="274" t="s">
        <v>764</v>
      </c>
      <c r="G538" s="276"/>
      <c r="H538" s="273">
        <v>1139000</v>
      </c>
      <c r="I538" s="275" t="s">
        <v>762</v>
      </c>
    </row>
    <row r="539" spans="1:9" s="180" customFormat="1" x14ac:dyDescent="0.25">
      <c r="A539" s="271" t="s">
        <v>1185</v>
      </c>
      <c r="B539" s="259" t="s">
        <v>862</v>
      </c>
      <c r="C539" s="259">
        <v>1579</v>
      </c>
      <c r="D539" s="272">
        <v>44505</v>
      </c>
      <c r="E539" s="273">
        <v>6748864</v>
      </c>
      <c r="F539" s="274" t="s">
        <v>764</v>
      </c>
      <c r="G539" s="276"/>
      <c r="H539" s="273">
        <v>6748864</v>
      </c>
      <c r="I539" s="275" t="s">
        <v>749</v>
      </c>
    </row>
    <row r="540" spans="1:9" s="180" customFormat="1" x14ac:dyDescent="0.25">
      <c r="A540" s="271" t="s">
        <v>1186</v>
      </c>
      <c r="B540" s="259" t="s">
        <v>862</v>
      </c>
      <c r="C540" s="259" t="s">
        <v>1049</v>
      </c>
      <c r="D540" s="272">
        <v>44501</v>
      </c>
      <c r="E540" s="273">
        <v>4760000</v>
      </c>
      <c r="F540" s="274" t="s">
        <v>764</v>
      </c>
      <c r="G540" s="276"/>
      <c r="H540" s="273">
        <v>4760000</v>
      </c>
      <c r="I540" s="275" t="s">
        <v>749</v>
      </c>
    </row>
    <row r="541" spans="1:9" s="180" customFormat="1" x14ac:dyDescent="0.25">
      <c r="A541" s="271" t="s">
        <v>1187</v>
      </c>
      <c r="B541" s="259" t="s">
        <v>862</v>
      </c>
      <c r="C541" s="259" t="s">
        <v>1188</v>
      </c>
      <c r="D541" s="272">
        <v>44501</v>
      </c>
      <c r="E541" s="273">
        <v>132192</v>
      </c>
      <c r="F541" s="274" t="s">
        <v>764</v>
      </c>
      <c r="G541" s="276"/>
      <c r="H541" s="273">
        <v>132192</v>
      </c>
      <c r="I541" s="275" t="s">
        <v>749</v>
      </c>
    </row>
    <row r="542" spans="1:9" s="180" customFormat="1" x14ac:dyDescent="0.25">
      <c r="A542" s="271" t="s">
        <v>1189</v>
      </c>
      <c r="B542" s="259" t="s">
        <v>862</v>
      </c>
      <c r="C542" s="259">
        <v>5110283001</v>
      </c>
      <c r="D542" s="272">
        <v>44501</v>
      </c>
      <c r="E542" s="273">
        <v>4406351.04</v>
      </c>
      <c r="F542" s="274" t="s">
        <v>764</v>
      </c>
      <c r="G542" s="276"/>
      <c r="H542" s="273">
        <v>4406351.04</v>
      </c>
      <c r="I542" s="275" t="s">
        <v>749</v>
      </c>
    </row>
    <row r="543" spans="1:9" s="180" customFormat="1" x14ac:dyDescent="0.25">
      <c r="A543" s="271" t="s">
        <v>1190</v>
      </c>
      <c r="B543" s="259" t="s">
        <v>862</v>
      </c>
      <c r="C543" s="259" t="s">
        <v>1045</v>
      </c>
      <c r="D543" s="272">
        <v>44508</v>
      </c>
      <c r="E543" s="273">
        <v>55561100</v>
      </c>
      <c r="F543" s="274" t="s">
        <v>764</v>
      </c>
      <c r="G543" s="276"/>
      <c r="H543" s="273">
        <v>55561100</v>
      </c>
      <c r="I543" s="275" t="s">
        <v>749</v>
      </c>
    </row>
    <row r="544" spans="1:9" s="180" customFormat="1" x14ac:dyDescent="0.25">
      <c r="A544" s="271" t="s">
        <v>1191</v>
      </c>
      <c r="B544" s="259" t="s">
        <v>862</v>
      </c>
      <c r="C544" s="259" t="s">
        <v>1046</v>
      </c>
      <c r="D544" s="272">
        <v>44508</v>
      </c>
      <c r="E544" s="273">
        <v>18802000</v>
      </c>
      <c r="F544" s="274" t="s">
        <v>764</v>
      </c>
      <c r="G544" s="276"/>
      <c r="H544" s="273">
        <v>18802000</v>
      </c>
      <c r="I544" s="275" t="s">
        <v>749</v>
      </c>
    </row>
    <row r="545" spans="1:9" s="180" customFormat="1" x14ac:dyDescent="0.25">
      <c r="A545" s="271" t="s">
        <v>1192</v>
      </c>
      <c r="B545" s="259" t="s">
        <v>862</v>
      </c>
      <c r="C545" s="259" t="s">
        <v>1047</v>
      </c>
      <c r="D545" s="272">
        <v>44508</v>
      </c>
      <c r="E545" s="273">
        <v>4566200</v>
      </c>
      <c r="F545" s="274" t="s">
        <v>764</v>
      </c>
      <c r="G545" s="276"/>
      <c r="H545" s="273">
        <v>4566200</v>
      </c>
      <c r="I545" s="275" t="s">
        <v>749</v>
      </c>
    </row>
    <row r="546" spans="1:9" s="180" customFormat="1" x14ac:dyDescent="0.25">
      <c r="A546" s="271" t="s">
        <v>1193</v>
      </c>
      <c r="B546" s="259" t="s">
        <v>862</v>
      </c>
      <c r="C546" s="259" t="s">
        <v>1048</v>
      </c>
      <c r="D546" s="272">
        <v>44508</v>
      </c>
      <c r="E546" s="273">
        <v>3060000</v>
      </c>
      <c r="F546" s="274" t="s">
        <v>764</v>
      </c>
      <c r="G546" s="276"/>
      <c r="H546" s="273">
        <v>3060000</v>
      </c>
      <c r="I546" s="275" t="s">
        <v>749</v>
      </c>
    </row>
    <row r="547" spans="1:9" x14ac:dyDescent="0.25">
      <c r="A547" s="271" t="s">
        <v>1194</v>
      </c>
      <c r="B547" s="259" t="s">
        <v>862</v>
      </c>
      <c r="C547" s="259" t="s">
        <v>400</v>
      </c>
      <c r="D547" s="272">
        <v>43546</v>
      </c>
      <c r="E547" s="276">
        <v>6850605.5999999996</v>
      </c>
      <c r="F547" s="274" t="s">
        <v>764</v>
      </c>
      <c r="G547" s="276"/>
      <c r="H547" s="276">
        <v>6850605.5999999996</v>
      </c>
      <c r="I547" s="275" t="s">
        <v>762</v>
      </c>
    </row>
    <row r="548" spans="1:9" x14ac:dyDescent="0.25">
      <c r="A548" s="271" t="s">
        <v>1195</v>
      </c>
      <c r="B548" s="259" t="s">
        <v>862</v>
      </c>
      <c r="C548" s="259" t="s">
        <v>484</v>
      </c>
      <c r="D548" s="272">
        <v>43983</v>
      </c>
      <c r="E548" s="276">
        <v>683345.72</v>
      </c>
      <c r="F548" s="274" t="s">
        <v>764</v>
      </c>
      <c r="G548" s="276"/>
      <c r="H548" s="276">
        <v>683345.72</v>
      </c>
      <c r="I548" s="275" t="s">
        <v>762</v>
      </c>
    </row>
    <row r="549" spans="1:9" x14ac:dyDescent="0.25">
      <c r="A549" s="271" t="s">
        <v>1196</v>
      </c>
      <c r="B549" s="259" t="s">
        <v>862</v>
      </c>
      <c r="C549" s="259" t="s">
        <v>486</v>
      </c>
      <c r="D549" s="272">
        <v>43525</v>
      </c>
      <c r="E549" s="276">
        <v>702786</v>
      </c>
      <c r="F549" s="274" t="s">
        <v>764</v>
      </c>
      <c r="G549" s="276"/>
      <c r="H549" s="276">
        <v>702786</v>
      </c>
      <c r="I549" s="275" t="s">
        <v>762</v>
      </c>
    </row>
    <row r="550" spans="1:9" x14ac:dyDescent="0.25">
      <c r="A550" s="271" t="s">
        <v>1197</v>
      </c>
      <c r="B550" s="259" t="s">
        <v>862</v>
      </c>
      <c r="C550" s="259" t="s">
        <v>488</v>
      </c>
      <c r="D550" s="272">
        <v>44012</v>
      </c>
      <c r="E550" s="276">
        <v>915537.44</v>
      </c>
      <c r="F550" s="274" t="s">
        <v>764</v>
      </c>
      <c r="G550" s="276"/>
      <c r="H550" s="276">
        <v>915537.44</v>
      </c>
      <c r="I550" s="275" t="s">
        <v>762</v>
      </c>
    </row>
    <row r="551" spans="1:9" x14ac:dyDescent="0.25">
      <c r="A551" s="271" t="s">
        <v>1209</v>
      </c>
      <c r="B551" s="259" t="s">
        <v>862</v>
      </c>
      <c r="C551" s="259">
        <v>1307</v>
      </c>
      <c r="D551" s="272">
        <v>44530</v>
      </c>
      <c r="E551" s="276">
        <v>588540</v>
      </c>
      <c r="F551" s="274" t="s">
        <v>764</v>
      </c>
      <c r="G551" s="276"/>
      <c r="H551" s="276">
        <v>588540</v>
      </c>
      <c r="I551" s="275" t="s">
        <v>749</v>
      </c>
    </row>
    <row r="552" spans="1:9" x14ac:dyDescent="0.25">
      <c r="A552" s="271" t="s">
        <v>491</v>
      </c>
      <c r="B552" s="259" t="s">
        <v>862</v>
      </c>
      <c r="C552" s="259" t="s">
        <v>490</v>
      </c>
      <c r="D552" s="272">
        <v>43990</v>
      </c>
      <c r="E552" s="276">
        <v>4122750</v>
      </c>
      <c r="F552" s="274" t="s">
        <v>764</v>
      </c>
      <c r="G552" s="277">
        <v>4122750</v>
      </c>
      <c r="H552" s="277">
        <v>0</v>
      </c>
      <c r="I552" s="275" t="s">
        <v>1221</v>
      </c>
    </row>
    <row r="553" spans="1:9" s="180" customFormat="1" x14ac:dyDescent="0.25">
      <c r="A553" s="271" t="s">
        <v>1198</v>
      </c>
      <c r="B553" s="259" t="s">
        <v>862</v>
      </c>
      <c r="C553" s="259" t="s">
        <v>1210</v>
      </c>
      <c r="D553" s="272">
        <v>44393</v>
      </c>
      <c r="E553" s="276">
        <v>4137090</v>
      </c>
      <c r="F553" s="274" t="s">
        <v>764</v>
      </c>
      <c r="G553" s="276"/>
      <c r="H553" s="276">
        <v>4137090</v>
      </c>
      <c r="I553" s="275" t="s">
        <v>749</v>
      </c>
    </row>
    <row r="554" spans="1:9" x14ac:dyDescent="0.25">
      <c r="A554" s="271" t="s">
        <v>1199</v>
      </c>
      <c r="B554" s="259" t="s">
        <v>862</v>
      </c>
      <c r="C554" s="259" t="s">
        <v>960</v>
      </c>
      <c r="D554" s="272">
        <v>44481</v>
      </c>
      <c r="E554" s="276">
        <v>149904.6</v>
      </c>
      <c r="F554" s="274" t="s">
        <v>764</v>
      </c>
      <c r="G554" s="276"/>
      <c r="H554" s="276">
        <v>149904.6</v>
      </c>
      <c r="I554" s="275" t="s">
        <v>749</v>
      </c>
    </row>
    <row r="555" spans="1:9" s="180" customFormat="1" x14ac:dyDescent="0.25">
      <c r="A555" s="271" t="s">
        <v>1213</v>
      </c>
      <c r="B555" s="259" t="s">
        <v>862</v>
      </c>
      <c r="C555" s="259">
        <v>21816</v>
      </c>
      <c r="D555" s="272">
        <v>44501</v>
      </c>
      <c r="E555" s="276">
        <v>48843.05</v>
      </c>
      <c r="F555" s="274" t="s">
        <v>764</v>
      </c>
      <c r="G555" s="276"/>
      <c r="H555" s="276">
        <v>48843.05</v>
      </c>
      <c r="I555" s="275" t="s">
        <v>749</v>
      </c>
    </row>
    <row r="556" spans="1:9" s="180" customFormat="1" x14ac:dyDescent="0.25">
      <c r="A556" s="271" t="s">
        <v>1214</v>
      </c>
      <c r="B556" s="259" t="s">
        <v>862</v>
      </c>
      <c r="C556" s="259" t="s">
        <v>1215</v>
      </c>
      <c r="D556" s="272">
        <v>44531</v>
      </c>
      <c r="E556" s="276">
        <v>10411965</v>
      </c>
      <c r="F556" s="274" t="s">
        <v>764</v>
      </c>
      <c r="G556" s="276"/>
      <c r="H556" s="276">
        <v>10411965</v>
      </c>
      <c r="I556" s="275" t="s">
        <v>749</v>
      </c>
    </row>
    <row r="557" spans="1:9" s="180" customFormat="1" x14ac:dyDescent="0.25">
      <c r="A557" s="271" t="s">
        <v>1050</v>
      </c>
      <c r="B557" s="259" t="s">
        <v>862</v>
      </c>
      <c r="C557" s="259">
        <v>4843476</v>
      </c>
      <c r="D557" s="272">
        <v>44501</v>
      </c>
      <c r="E557" s="273">
        <v>306213.90000000002</v>
      </c>
      <c r="F557" s="274" t="s">
        <v>764</v>
      </c>
      <c r="G557" s="276"/>
      <c r="H557" s="273">
        <v>306213.90000000002</v>
      </c>
      <c r="I557" s="275" t="s">
        <v>749</v>
      </c>
    </row>
    <row r="558" spans="1:9" x14ac:dyDescent="0.25">
      <c r="A558" s="271" t="s">
        <v>1200</v>
      </c>
      <c r="B558" s="259" t="s">
        <v>862</v>
      </c>
      <c r="C558" s="259" t="s">
        <v>492</v>
      </c>
      <c r="D558" s="272">
        <v>43790</v>
      </c>
      <c r="E558" s="276">
        <v>765599.37</v>
      </c>
      <c r="F558" s="274" t="s">
        <v>764</v>
      </c>
      <c r="G558" s="276"/>
      <c r="H558" s="276">
        <v>765599.37</v>
      </c>
      <c r="I558" s="275" t="s">
        <v>762</v>
      </c>
    </row>
    <row r="559" spans="1:9" s="180" customFormat="1" x14ac:dyDescent="0.25">
      <c r="A559" s="271" t="s">
        <v>1219</v>
      </c>
      <c r="B559" s="259" t="s">
        <v>862</v>
      </c>
      <c r="C559" s="259">
        <v>660257987</v>
      </c>
      <c r="D559" s="272">
        <v>44501</v>
      </c>
      <c r="E559" s="276">
        <v>553774.6</v>
      </c>
      <c r="F559" s="274" t="s">
        <v>764</v>
      </c>
      <c r="G559" s="276"/>
      <c r="H559" s="276">
        <v>553774.6</v>
      </c>
      <c r="I559" s="275" t="s">
        <v>749</v>
      </c>
    </row>
    <row r="560" spans="1:9" x14ac:dyDescent="0.25">
      <c r="A560" s="271" t="s">
        <v>1201</v>
      </c>
      <c r="B560" s="259" t="s">
        <v>862</v>
      </c>
      <c r="C560" s="259" t="s">
        <v>494</v>
      </c>
      <c r="D560" s="272">
        <v>43862</v>
      </c>
      <c r="E560" s="276">
        <v>20195</v>
      </c>
      <c r="F560" s="274" t="s">
        <v>764</v>
      </c>
      <c r="G560" s="276"/>
      <c r="H560" s="276">
        <v>20195</v>
      </c>
      <c r="I560" s="275" t="s">
        <v>762</v>
      </c>
    </row>
    <row r="561" spans="1:9" x14ac:dyDescent="0.25">
      <c r="A561" s="271" t="s">
        <v>1201</v>
      </c>
      <c r="B561" s="259" t="s">
        <v>862</v>
      </c>
      <c r="C561" s="259" t="s">
        <v>496</v>
      </c>
      <c r="D561" s="272">
        <v>43880</v>
      </c>
      <c r="E561" s="276">
        <v>20195</v>
      </c>
      <c r="F561" s="274" t="s">
        <v>764</v>
      </c>
      <c r="G561" s="276"/>
      <c r="H561" s="276">
        <v>20195</v>
      </c>
      <c r="I561" s="275" t="s">
        <v>762</v>
      </c>
    </row>
    <row r="562" spans="1:9" x14ac:dyDescent="0.25">
      <c r="A562" s="271" t="s">
        <v>1202</v>
      </c>
      <c r="B562" s="259" t="s">
        <v>862</v>
      </c>
      <c r="C562" s="259" t="s">
        <v>497</v>
      </c>
      <c r="D562" s="272">
        <v>43171</v>
      </c>
      <c r="E562" s="276">
        <v>22791.5</v>
      </c>
      <c r="F562" s="274" t="s">
        <v>764</v>
      </c>
      <c r="G562" s="276"/>
      <c r="H562" s="276">
        <v>22791.5</v>
      </c>
      <c r="I562" s="275" t="s">
        <v>762</v>
      </c>
    </row>
    <row r="563" spans="1:9" x14ac:dyDescent="0.25">
      <c r="A563" s="271" t="s">
        <v>1203</v>
      </c>
      <c r="B563" s="259" t="s">
        <v>862</v>
      </c>
      <c r="C563" s="259" t="s">
        <v>499</v>
      </c>
      <c r="D563" s="272">
        <v>43862</v>
      </c>
      <c r="E563" s="276">
        <v>34749.83</v>
      </c>
      <c r="F563" s="274" t="s">
        <v>764</v>
      </c>
      <c r="G563" s="276"/>
      <c r="H563" s="276">
        <v>34749.83</v>
      </c>
      <c r="I563" s="275" t="s">
        <v>762</v>
      </c>
    </row>
    <row r="564" spans="1:9" x14ac:dyDescent="0.25">
      <c r="A564" s="271" t="s">
        <v>1204</v>
      </c>
      <c r="B564" s="259" t="s">
        <v>862</v>
      </c>
      <c r="C564" s="259" t="s">
        <v>501</v>
      </c>
      <c r="D564" s="272">
        <v>43880</v>
      </c>
      <c r="E564" s="276">
        <v>36769.33</v>
      </c>
      <c r="F564" s="274" t="s">
        <v>764</v>
      </c>
      <c r="G564" s="276"/>
      <c r="H564" s="276">
        <v>36769.33</v>
      </c>
      <c r="I564" s="275" t="s">
        <v>762</v>
      </c>
    </row>
    <row r="565" spans="1:9" s="180" customFormat="1" x14ac:dyDescent="0.25">
      <c r="A565" s="271" t="s">
        <v>1217</v>
      </c>
      <c r="B565" s="259" t="s">
        <v>862</v>
      </c>
      <c r="C565" s="259">
        <v>1897187</v>
      </c>
      <c r="D565" s="272">
        <v>44531</v>
      </c>
      <c r="E565" s="276">
        <v>997344.5</v>
      </c>
      <c r="F565" s="274" t="s">
        <v>764</v>
      </c>
      <c r="G565" s="276"/>
      <c r="H565" s="276">
        <v>997344.5</v>
      </c>
      <c r="I565" s="275" t="s">
        <v>749</v>
      </c>
    </row>
    <row r="566" spans="1:9" x14ac:dyDescent="0.25">
      <c r="A566" s="271" t="s">
        <v>1205</v>
      </c>
      <c r="B566" s="259" t="s">
        <v>862</v>
      </c>
      <c r="C566" s="259" t="s">
        <v>503</v>
      </c>
      <c r="D566" s="272">
        <v>43952</v>
      </c>
      <c r="E566" s="276">
        <v>150020</v>
      </c>
      <c r="F566" s="274" t="s">
        <v>764</v>
      </c>
      <c r="G566" s="276"/>
      <c r="H566" s="276">
        <v>150020</v>
      </c>
      <c r="I566" s="275" t="s">
        <v>762</v>
      </c>
    </row>
    <row r="567" spans="1:9" x14ac:dyDescent="0.25">
      <c r="A567" s="271" t="s">
        <v>1206</v>
      </c>
      <c r="B567" s="259" t="s">
        <v>862</v>
      </c>
      <c r="C567" s="259" t="s">
        <v>440</v>
      </c>
      <c r="D567" s="272">
        <v>43726</v>
      </c>
      <c r="E567" s="276">
        <v>690899.8</v>
      </c>
      <c r="F567" s="274" t="s">
        <v>764</v>
      </c>
      <c r="G567" s="276"/>
      <c r="H567" s="276">
        <v>690899.8</v>
      </c>
      <c r="I567" s="275" t="s">
        <v>762</v>
      </c>
    </row>
    <row r="568" spans="1:9" x14ac:dyDescent="0.25">
      <c r="A568" s="271" t="s">
        <v>1207</v>
      </c>
      <c r="B568" s="259" t="s">
        <v>862</v>
      </c>
      <c r="C568" s="259" t="s">
        <v>506</v>
      </c>
      <c r="D568" s="272">
        <v>43726</v>
      </c>
      <c r="E568" s="276">
        <v>5326575.5</v>
      </c>
      <c r="F568" s="274" t="s">
        <v>764</v>
      </c>
      <c r="G568" s="276"/>
      <c r="H568" s="276">
        <v>5326575.5</v>
      </c>
      <c r="I568" s="275" t="s">
        <v>762</v>
      </c>
    </row>
    <row r="569" spans="1:9" x14ac:dyDescent="0.25">
      <c r="A569" s="271" t="s">
        <v>1208</v>
      </c>
      <c r="B569" s="259" t="s">
        <v>862</v>
      </c>
      <c r="C569" s="259" t="s">
        <v>440</v>
      </c>
      <c r="D569" s="272">
        <v>43845</v>
      </c>
      <c r="E569" s="276">
        <v>1760265.44</v>
      </c>
      <c r="F569" s="274" t="s">
        <v>764</v>
      </c>
      <c r="G569" s="276"/>
      <c r="H569" s="276">
        <v>1760265.44</v>
      </c>
      <c r="I569" s="275" t="s">
        <v>762</v>
      </c>
    </row>
    <row r="570" spans="1:9" x14ac:dyDescent="0.25">
      <c r="A570" s="271" t="s">
        <v>1207</v>
      </c>
      <c r="B570" s="259" t="s">
        <v>862</v>
      </c>
      <c r="C570" s="259" t="s">
        <v>509</v>
      </c>
      <c r="D570" s="272">
        <v>43952</v>
      </c>
      <c r="E570" s="276">
        <v>5326575.5199999996</v>
      </c>
      <c r="F570" s="274" t="s">
        <v>764</v>
      </c>
      <c r="G570" s="276"/>
      <c r="H570" s="276">
        <v>5326575.5199999996</v>
      </c>
      <c r="I570" s="275" t="s">
        <v>762</v>
      </c>
    </row>
    <row r="571" spans="1:9" x14ac:dyDescent="0.25">
      <c r="A571" s="271" t="s">
        <v>1220</v>
      </c>
      <c r="B571" s="259" t="s">
        <v>862</v>
      </c>
      <c r="C571" s="259" t="s">
        <v>510</v>
      </c>
      <c r="D571" s="272">
        <v>43983</v>
      </c>
      <c r="E571" s="276">
        <v>3348619.5</v>
      </c>
      <c r="F571" s="274" t="s">
        <v>764</v>
      </c>
      <c r="G571" s="276"/>
      <c r="H571" s="276">
        <v>3348619.5</v>
      </c>
      <c r="I571" s="275" t="s">
        <v>762</v>
      </c>
    </row>
    <row r="572" spans="1:9" x14ac:dyDescent="0.25">
      <c r="A572" s="271" t="s">
        <v>1211</v>
      </c>
      <c r="B572" s="259" t="s">
        <v>862</v>
      </c>
      <c r="C572" s="259" t="s">
        <v>512</v>
      </c>
      <c r="D572" s="272">
        <v>44075</v>
      </c>
      <c r="E572" s="276">
        <v>646240</v>
      </c>
      <c r="F572" s="274" t="s">
        <v>764</v>
      </c>
      <c r="G572" s="276"/>
      <c r="H572" s="276">
        <v>646240</v>
      </c>
      <c r="I572" s="275" t="s">
        <v>762</v>
      </c>
    </row>
    <row r="573" spans="1:9" x14ac:dyDescent="0.25">
      <c r="A573" s="271" t="s">
        <v>1212</v>
      </c>
      <c r="B573" s="259" t="s">
        <v>862</v>
      </c>
      <c r="C573" s="259" t="s">
        <v>514</v>
      </c>
      <c r="D573" s="272">
        <v>44214</v>
      </c>
      <c r="E573" s="276">
        <v>807800</v>
      </c>
      <c r="F573" s="274" t="s">
        <v>764</v>
      </c>
      <c r="G573" s="276"/>
      <c r="H573" s="276">
        <v>807800</v>
      </c>
      <c r="I573" s="275" t="s">
        <v>749</v>
      </c>
    </row>
    <row r="574" spans="1:9" x14ac:dyDescent="0.25">
      <c r="A574" s="271" t="s">
        <v>517</v>
      </c>
      <c r="B574" s="259" t="s">
        <v>862</v>
      </c>
      <c r="C574" s="259" t="s">
        <v>516</v>
      </c>
      <c r="D574" s="272">
        <v>43983</v>
      </c>
      <c r="E574" s="276">
        <v>2583233.04</v>
      </c>
      <c r="F574" s="274" t="s">
        <v>764</v>
      </c>
      <c r="G574" s="276"/>
      <c r="H574" s="276">
        <v>2583233.04</v>
      </c>
      <c r="I574" s="275" t="s">
        <v>762</v>
      </c>
    </row>
    <row r="575" spans="1:9" x14ac:dyDescent="0.25">
      <c r="A575" s="271" t="s">
        <v>1216</v>
      </c>
      <c r="B575" s="259" t="s">
        <v>862</v>
      </c>
      <c r="C575" s="259" t="s">
        <v>1051</v>
      </c>
      <c r="D575" s="272">
        <v>44501</v>
      </c>
      <c r="E575" s="273">
        <v>1678903.82</v>
      </c>
      <c r="F575" s="274" t="s">
        <v>764</v>
      </c>
      <c r="G575" s="276"/>
      <c r="H575" s="273">
        <v>1678903.82</v>
      </c>
      <c r="I575" s="275" t="s">
        <v>749</v>
      </c>
    </row>
    <row r="576" spans="1:9" x14ac:dyDescent="0.25">
      <c r="A576" s="271" t="s">
        <v>1218</v>
      </c>
      <c r="B576" s="259" t="s">
        <v>862</v>
      </c>
      <c r="C576" s="259">
        <v>220997451</v>
      </c>
      <c r="D576" s="272">
        <v>44501</v>
      </c>
      <c r="E576" s="273">
        <v>7039997.4000000004</v>
      </c>
      <c r="F576" s="274" t="s">
        <v>764</v>
      </c>
      <c r="G576" s="276">
        <v>146772.26999999999</v>
      </c>
      <c r="H576" s="277">
        <v>6893225.1299999999</v>
      </c>
      <c r="I576" s="275" t="s">
        <v>749</v>
      </c>
    </row>
    <row r="577" spans="1:9" ht="15.75" x14ac:dyDescent="0.25">
      <c r="B577" s="324" t="s">
        <v>518</v>
      </c>
      <c r="C577" s="324"/>
      <c r="D577" s="324"/>
      <c r="E577" s="127">
        <f>SUM(E476:E576)</f>
        <v>344802778.39999998</v>
      </c>
      <c r="F577" s="198"/>
      <c r="G577" s="127">
        <f>SUM(G476:G576)</f>
        <v>14569777.529999999</v>
      </c>
      <c r="H577" s="127">
        <f>SUM(H476:H576)</f>
        <v>330233000.87000006</v>
      </c>
    </row>
    <row r="578" spans="1:9" ht="15.75" x14ac:dyDescent="0.25">
      <c r="A578" s="189"/>
      <c r="B578" s="189"/>
      <c r="C578" s="187"/>
      <c r="D578" s="186"/>
      <c r="E578" s="192"/>
      <c r="F578" s="192"/>
      <c r="G578" s="192"/>
      <c r="H578" s="191"/>
    </row>
    <row r="579" spans="1:9" s="180" customFormat="1" ht="15.75" x14ac:dyDescent="0.25">
      <c r="A579" s="189"/>
      <c r="B579" s="189"/>
      <c r="C579" s="187"/>
      <c r="D579" s="186"/>
      <c r="E579" s="192"/>
      <c r="F579" s="192"/>
      <c r="G579" s="192"/>
      <c r="H579" s="191"/>
    </row>
    <row r="580" spans="1:9" ht="16.5" thickBot="1" x14ac:dyDescent="0.3">
      <c r="A580" s="159" t="s">
        <v>519</v>
      </c>
      <c r="B580" s="160"/>
      <c r="C580" s="160"/>
      <c r="E580" s="148"/>
      <c r="F580" s="148"/>
      <c r="G580" s="148"/>
      <c r="H580" s="191"/>
    </row>
    <row r="581" spans="1:9" ht="32.25" thickBot="1" x14ac:dyDescent="0.3">
      <c r="A581" s="123" t="s">
        <v>754</v>
      </c>
      <c r="B581" s="124" t="s">
        <v>5</v>
      </c>
      <c r="C581" s="122" t="s">
        <v>755</v>
      </c>
      <c r="D581" s="121" t="s">
        <v>756</v>
      </c>
      <c r="E581" s="125" t="s">
        <v>757</v>
      </c>
      <c r="F581" s="125" t="s">
        <v>759</v>
      </c>
      <c r="G581" s="128" t="s">
        <v>760</v>
      </c>
      <c r="H581" s="128" t="s">
        <v>758</v>
      </c>
      <c r="I581" s="129" t="s">
        <v>761</v>
      </c>
    </row>
    <row r="582" spans="1:9" x14ac:dyDescent="0.25">
      <c r="A582" s="299" t="s">
        <v>961</v>
      </c>
      <c r="B582" s="284" t="s">
        <v>868</v>
      </c>
      <c r="C582" s="292" t="s">
        <v>962</v>
      </c>
      <c r="D582" s="272">
        <v>44470</v>
      </c>
      <c r="E582" s="276">
        <v>71154</v>
      </c>
      <c r="F582" s="274" t="s">
        <v>764</v>
      </c>
      <c r="G582" s="300">
        <v>0</v>
      </c>
      <c r="H582" s="277">
        <v>71154</v>
      </c>
      <c r="I582" s="275" t="s">
        <v>749</v>
      </c>
    </row>
    <row r="583" spans="1:9" x14ac:dyDescent="0.25">
      <c r="A583" s="293" t="s">
        <v>13</v>
      </c>
      <c r="B583" s="284" t="s">
        <v>868</v>
      </c>
      <c r="C583" s="292" t="s">
        <v>535</v>
      </c>
      <c r="D583" s="259" t="s">
        <v>534</v>
      </c>
      <c r="E583" s="276">
        <v>236000</v>
      </c>
      <c r="F583" s="274" t="s">
        <v>764</v>
      </c>
      <c r="G583" s="296">
        <v>0</v>
      </c>
      <c r="H583" s="277">
        <v>236000</v>
      </c>
      <c r="I583" s="275" t="s">
        <v>749</v>
      </c>
    </row>
    <row r="584" spans="1:9" x14ac:dyDescent="0.25">
      <c r="A584" s="293" t="s">
        <v>13</v>
      </c>
      <c r="B584" s="284" t="s">
        <v>868</v>
      </c>
      <c r="C584" s="292" t="s">
        <v>537</v>
      </c>
      <c r="D584" s="259" t="s">
        <v>534</v>
      </c>
      <c r="E584" s="276">
        <v>236000</v>
      </c>
      <c r="F584" s="274" t="s">
        <v>764</v>
      </c>
      <c r="G584" s="296">
        <v>0</v>
      </c>
      <c r="H584" s="277">
        <v>236000</v>
      </c>
      <c r="I584" s="275" t="s">
        <v>749</v>
      </c>
    </row>
    <row r="585" spans="1:9" x14ac:dyDescent="0.25">
      <c r="A585" s="293" t="s">
        <v>20</v>
      </c>
      <c r="B585" s="284" t="s">
        <v>868</v>
      </c>
      <c r="C585" s="292" t="s">
        <v>541</v>
      </c>
      <c r="D585" s="259" t="s">
        <v>277</v>
      </c>
      <c r="E585" s="296">
        <v>1618941.6</v>
      </c>
      <c r="F585" s="274" t="s">
        <v>764</v>
      </c>
      <c r="G585" s="300">
        <v>0</v>
      </c>
      <c r="H585" s="277">
        <v>1618941.6</v>
      </c>
      <c r="I585" s="275" t="s">
        <v>762</v>
      </c>
    </row>
    <row r="586" spans="1:9" x14ac:dyDescent="0.25">
      <c r="A586" s="293" t="s">
        <v>20</v>
      </c>
      <c r="B586" s="284" t="s">
        <v>868</v>
      </c>
      <c r="C586" s="292" t="s">
        <v>543</v>
      </c>
      <c r="D586" s="259" t="s">
        <v>277</v>
      </c>
      <c r="E586" s="296">
        <v>1717848</v>
      </c>
      <c r="F586" s="274" t="s">
        <v>764</v>
      </c>
      <c r="G586" s="273">
        <v>0</v>
      </c>
      <c r="H586" s="277">
        <v>1717848</v>
      </c>
      <c r="I586" s="275" t="s">
        <v>762</v>
      </c>
    </row>
    <row r="587" spans="1:9" x14ac:dyDescent="0.25">
      <c r="A587" s="293" t="s">
        <v>963</v>
      </c>
      <c r="B587" s="284" t="s">
        <v>868</v>
      </c>
      <c r="C587" s="292" t="s">
        <v>600</v>
      </c>
      <c r="D587" s="272">
        <v>44470</v>
      </c>
      <c r="E587" s="296">
        <v>115640</v>
      </c>
      <c r="F587" s="274" t="s">
        <v>764</v>
      </c>
      <c r="G587" s="273">
        <v>0</v>
      </c>
      <c r="H587" s="277">
        <v>115640</v>
      </c>
      <c r="I587" s="275" t="s">
        <v>749</v>
      </c>
    </row>
    <row r="588" spans="1:9" x14ac:dyDescent="0.25">
      <c r="A588" s="293" t="s">
        <v>545</v>
      </c>
      <c r="B588" s="284" t="s">
        <v>868</v>
      </c>
      <c r="C588" s="259" t="s">
        <v>1052</v>
      </c>
      <c r="D588" s="272">
        <v>44561</v>
      </c>
      <c r="E588" s="273">
        <v>107380</v>
      </c>
      <c r="F588" s="274" t="s">
        <v>764</v>
      </c>
      <c r="G588" s="273">
        <v>0</v>
      </c>
      <c r="H588" s="273">
        <v>107380</v>
      </c>
      <c r="I588" s="275" t="s">
        <v>749</v>
      </c>
    </row>
    <row r="589" spans="1:9" x14ac:dyDescent="0.25">
      <c r="A589" s="293" t="s">
        <v>545</v>
      </c>
      <c r="B589" s="284" t="s">
        <v>868</v>
      </c>
      <c r="C589" s="259" t="s">
        <v>337</v>
      </c>
      <c r="D589" s="272">
        <v>44561</v>
      </c>
      <c r="E589" s="273">
        <v>107380</v>
      </c>
      <c r="F589" s="274" t="s">
        <v>764</v>
      </c>
      <c r="G589" s="273">
        <v>0</v>
      </c>
      <c r="H589" s="273">
        <v>107380</v>
      </c>
      <c r="I589" s="275" t="s">
        <v>749</v>
      </c>
    </row>
    <row r="590" spans="1:9" x14ac:dyDescent="0.25">
      <c r="A590" s="293" t="s">
        <v>549</v>
      </c>
      <c r="B590" s="284" t="s">
        <v>868</v>
      </c>
      <c r="C590" s="259" t="s">
        <v>1136</v>
      </c>
      <c r="D590" s="272">
        <v>44561</v>
      </c>
      <c r="E590" s="273">
        <v>107380</v>
      </c>
      <c r="F590" s="274" t="s">
        <v>764</v>
      </c>
      <c r="G590" s="273">
        <v>0</v>
      </c>
      <c r="H590" s="273">
        <v>107380</v>
      </c>
      <c r="I590" s="275" t="s">
        <v>749</v>
      </c>
    </row>
    <row r="591" spans="1:9" ht="15.75" x14ac:dyDescent="0.25">
      <c r="B591" s="179" t="s">
        <v>554</v>
      </c>
      <c r="C591" s="179"/>
      <c r="D591" s="179"/>
      <c r="E591" s="199">
        <f>SUM(E582:E590)</f>
        <v>4317723.5999999996</v>
      </c>
      <c r="F591" s="199"/>
      <c r="G591" s="199">
        <f>SUM(G582:G590)</f>
        <v>0</v>
      </c>
      <c r="H591" s="199">
        <f>SUM(H582:H590)</f>
        <v>4317723.5999999996</v>
      </c>
    </row>
    <row r="592" spans="1:9" ht="15.75" x14ac:dyDescent="0.25">
      <c r="A592" s="189"/>
      <c r="B592" s="195"/>
      <c r="C592" s="194"/>
      <c r="D592" s="193"/>
      <c r="E592" s="196"/>
      <c r="F592" s="196"/>
      <c r="G592" s="196"/>
      <c r="H592" s="191"/>
    </row>
    <row r="593" spans="1:8" ht="15.75" x14ac:dyDescent="0.25">
      <c r="A593" s="189"/>
      <c r="B593" s="195"/>
      <c r="C593" s="194"/>
      <c r="D593" s="193"/>
      <c r="E593" s="196"/>
      <c r="F593" s="196"/>
      <c r="G593" s="196"/>
      <c r="H593" s="191"/>
    </row>
    <row r="594" spans="1:8" ht="15.75" x14ac:dyDescent="0.25">
      <c r="A594" s="189"/>
      <c r="B594" s="195"/>
      <c r="C594" s="194"/>
      <c r="D594" s="193"/>
      <c r="E594" s="196"/>
      <c r="F594" s="196"/>
      <c r="G594" s="196"/>
      <c r="H594" s="191"/>
    </row>
    <row r="595" spans="1:8" ht="15.75" x14ac:dyDescent="0.25">
      <c r="A595" s="189"/>
      <c r="B595" s="195"/>
      <c r="C595" s="194"/>
      <c r="D595" s="193"/>
      <c r="E595" s="196"/>
      <c r="F595" s="196"/>
      <c r="G595" s="196"/>
      <c r="H595" s="191"/>
    </row>
    <row r="596" spans="1:8" ht="15.75" x14ac:dyDescent="0.25">
      <c r="A596" s="189"/>
      <c r="B596" s="195"/>
      <c r="C596" s="194"/>
      <c r="D596" s="193"/>
      <c r="E596" s="196"/>
      <c r="F596" s="196"/>
      <c r="G596" s="196"/>
      <c r="H596" s="191"/>
    </row>
    <row r="597" spans="1:8" ht="15.75" x14ac:dyDescent="0.25">
      <c r="A597" s="189"/>
      <c r="B597" s="195"/>
      <c r="C597" s="194"/>
      <c r="D597" s="193"/>
      <c r="E597" s="196"/>
      <c r="F597" s="196"/>
      <c r="G597" s="196"/>
      <c r="H597" s="191"/>
    </row>
    <row r="598" spans="1:8" ht="15.75" x14ac:dyDescent="0.25">
      <c r="A598" s="189"/>
      <c r="B598" s="195"/>
      <c r="C598" s="194"/>
      <c r="D598" s="193"/>
      <c r="E598" s="196"/>
      <c r="F598" s="196"/>
      <c r="G598" s="196"/>
      <c r="H598" s="191"/>
    </row>
    <row r="599" spans="1:8" ht="15.75" x14ac:dyDescent="0.25">
      <c r="A599" s="189"/>
      <c r="B599" s="195"/>
      <c r="C599" s="194"/>
      <c r="D599" s="193"/>
      <c r="E599" s="196"/>
      <c r="F599" s="196"/>
      <c r="G599" s="196"/>
      <c r="H599" s="191"/>
    </row>
    <row r="600" spans="1:8" ht="15.75" x14ac:dyDescent="0.25">
      <c r="A600" s="189"/>
      <c r="B600" s="195"/>
      <c r="C600" s="194"/>
      <c r="D600" s="193"/>
      <c r="E600" s="196"/>
      <c r="F600" s="196"/>
      <c r="G600" s="196"/>
      <c r="H600" s="191"/>
    </row>
    <row r="601" spans="1:8" ht="15.75" x14ac:dyDescent="0.25">
      <c r="A601" s="189"/>
      <c r="B601" s="195"/>
      <c r="C601" s="194"/>
      <c r="D601" s="193"/>
      <c r="E601" s="196"/>
      <c r="F601" s="196"/>
      <c r="G601" s="196"/>
      <c r="H601" s="191"/>
    </row>
    <row r="602" spans="1:8" ht="15.75" x14ac:dyDescent="0.25">
      <c r="A602" s="189"/>
      <c r="B602" s="195"/>
      <c r="C602" s="194"/>
      <c r="D602" s="193"/>
      <c r="E602" s="196"/>
      <c r="F602" s="196"/>
      <c r="G602" s="196"/>
      <c r="H602" s="191"/>
    </row>
    <row r="603" spans="1:8" ht="15.75" x14ac:dyDescent="0.25">
      <c r="A603" s="189"/>
      <c r="B603" s="195"/>
      <c r="C603" s="194"/>
      <c r="D603" s="193"/>
      <c r="E603" s="196"/>
      <c r="F603" s="196"/>
      <c r="G603" s="196"/>
      <c r="H603" s="191"/>
    </row>
    <row r="604" spans="1:8" ht="15.75" x14ac:dyDescent="0.25">
      <c r="A604" s="189"/>
      <c r="B604" s="195"/>
      <c r="C604" s="194"/>
      <c r="D604" s="193"/>
      <c r="E604" s="196"/>
      <c r="F604" s="196"/>
      <c r="G604" s="196"/>
      <c r="H604" s="191"/>
    </row>
    <row r="605" spans="1:8" ht="15.75" x14ac:dyDescent="0.25">
      <c r="A605" s="189"/>
      <c r="B605" s="195"/>
      <c r="C605" s="194"/>
      <c r="D605" s="193"/>
      <c r="E605" s="196"/>
      <c r="F605" s="196"/>
      <c r="G605" s="196"/>
      <c r="H605" s="191"/>
    </row>
    <row r="606" spans="1:8" ht="15.75" x14ac:dyDescent="0.25">
      <c r="A606" s="189"/>
      <c r="B606" s="195"/>
      <c r="C606" s="194"/>
      <c r="D606" s="193"/>
      <c r="E606" s="196"/>
      <c r="F606" s="196"/>
      <c r="G606" s="196"/>
      <c r="H606" s="191"/>
    </row>
    <row r="607" spans="1:8" ht="15.75" x14ac:dyDescent="0.25">
      <c r="A607" s="189"/>
      <c r="B607" s="195"/>
      <c r="C607" s="194"/>
      <c r="D607" s="193"/>
      <c r="E607" s="196"/>
      <c r="F607" s="196"/>
      <c r="G607" s="196"/>
      <c r="H607" s="191"/>
    </row>
    <row r="608" spans="1:8" ht="15.75" x14ac:dyDescent="0.25">
      <c r="A608" s="189"/>
      <c r="B608" s="195"/>
      <c r="C608" s="194"/>
      <c r="D608" s="193"/>
      <c r="E608" s="196"/>
      <c r="F608" s="196"/>
      <c r="G608" s="196"/>
      <c r="H608" s="191"/>
    </row>
    <row r="609" spans="1:8" ht="15.75" x14ac:dyDescent="0.25">
      <c r="A609" s="189"/>
      <c r="B609" s="195"/>
      <c r="C609" s="194"/>
      <c r="D609" s="193"/>
      <c r="E609" s="196"/>
      <c r="F609" s="196"/>
      <c r="G609" s="196"/>
      <c r="H609" s="191"/>
    </row>
    <row r="610" spans="1:8" ht="15.75" x14ac:dyDescent="0.25">
      <c r="A610" s="189"/>
      <c r="B610" s="195"/>
      <c r="C610" s="194"/>
      <c r="D610" s="193"/>
      <c r="E610" s="196"/>
      <c r="F610" s="196"/>
      <c r="G610" s="196"/>
      <c r="H610" s="191"/>
    </row>
    <row r="611" spans="1:8" ht="15.75" x14ac:dyDescent="0.25">
      <c r="A611" s="189"/>
      <c r="B611" s="195"/>
      <c r="C611" s="194"/>
      <c r="D611" s="193"/>
      <c r="E611" s="196"/>
      <c r="F611" s="196"/>
      <c r="G611" s="196"/>
      <c r="H611" s="191"/>
    </row>
    <row r="612" spans="1:8" ht="15.75" x14ac:dyDescent="0.25">
      <c r="A612" s="189"/>
      <c r="B612" s="195"/>
      <c r="C612" s="194"/>
      <c r="D612" s="193"/>
      <c r="E612" s="196"/>
      <c r="F612" s="196"/>
      <c r="G612" s="196"/>
      <c r="H612" s="191"/>
    </row>
    <row r="613" spans="1:8" ht="15.75" x14ac:dyDescent="0.25">
      <c r="A613" s="189"/>
      <c r="B613" s="195"/>
      <c r="C613" s="194"/>
      <c r="D613" s="193"/>
      <c r="E613" s="196"/>
      <c r="F613" s="196"/>
      <c r="G613" s="196"/>
      <c r="H613" s="191"/>
    </row>
    <row r="614" spans="1:8" ht="15.75" x14ac:dyDescent="0.25">
      <c r="A614" s="189"/>
      <c r="B614" s="195"/>
      <c r="C614" s="194"/>
      <c r="D614" s="193"/>
      <c r="E614" s="196"/>
      <c r="F614" s="196"/>
      <c r="G614" s="196"/>
      <c r="H614" s="191"/>
    </row>
    <row r="615" spans="1:8" ht="15.75" x14ac:dyDescent="0.25">
      <c r="A615" s="189"/>
      <c r="B615" s="195"/>
      <c r="C615" s="194"/>
      <c r="D615" s="193"/>
      <c r="E615" s="196"/>
      <c r="F615" s="196"/>
      <c r="G615" s="196"/>
      <c r="H615" s="191"/>
    </row>
    <row r="616" spans="1:8" ht="15.75" x14ac:dyDescent="0.25">
      <c r="A616" s="189"/>
      <c r="B616" s="195"/>
      <c r="C616" s="194"/>
      <c r="D616" s="193"/>
      <c r="E616" s="196"/>
      <c r="F616" s="196"/>
      <c r="G616" s="196"/>
      <c r="H616" s="191"/>
    </row>
    <row r="617" spans="1:8" ht="15.75" x14ac:dyDescent="0.25">
      <c r="A617" s="189"/>
      <c r="B617" s="195"/>
      <c r="C617" s="194"/>
      <c r="D617" s="193"/>
      <c r="E617" s="196"/>
      <c r="F617" s="196"/>
      <c r="G617" s="196"/>
      <c r="H617" s="191"/>
    </row>
    <row r="618" spans="1:8" ht="15.75" x14ac:dyDescent="0.25">
      <c r="A618" s="189"/>
      <c r="B618" s="195"/>
      <c r="C618" s="194"/>
      <c r="D618" s="193"/>
      <c r="E618" s="196"/>
      <c r="F618" s="196"/>
      <c r="G618" s="196"/>
      <c r="H618" s="191"/>
    </row>
    <row r="619" spans="1:8" ht="15.75" x14ac:dyDescent="0.25">
      <c r="A619" s="189"/>
      <c r="B619" s="195"/>
      <c r="C619" s="194"/>
      <c r="D619" s="193"/>
      <c r="E619" s="196"/>
      <c r="F619" s="196"/>
      <c r="G619" s="196"/>
      <c r="H619" s="191"/>
    </row>
    <row r="620" spans="1:8" ht="15.75" x14ac:dyDescent="0.25">
      <c r="A620" s="189"/>
      <c r="B620" s="195"/>
      <c r="C620" s="194"/>
      <c r="D620" s="193"/>
      <c r="E620" s="196"/>
      <c r="F620" s="196"/>
      <c r="G620" s="196"/>
      <c r="H620" s="191"/>
    </row>
    <row r="621" spans="1:8" ht="15.75" x14ac:dyDescent="0.25">
      <c r="A621" s="189"/>
      <c r="B621" s="195"/>
      <c r="C621" s="194"/>
      <c r="D621" s="193"/>
      <c r="E621" s="196"/>
      <c r="F621" s="196"/>
      <c r="G621" s="196"/>
      <c r="H621" s="191"/>
    </row>
    <row r="622" spans="1:8" ht="15.75" x14ac:dyDescent="0.25">
      <c r="A622" s="189"/>
      <c r="B622" s="195"/>
      <c r="C622" s="194"/>
      <c r="D622" s="193"/>
      <c r="E622" s="196"/>
      <c r="F622" s="196"/>
      <c r="G622" s="196"/>
      <c r="H622" s="191"/>
    </row>
    <row r="623" spans="1:8" ht="15.75" x14ac:dyDescent="0.25">
      <c r="A623" s="189"/>
      <c r="B623" s="195"/>
      <c r="C623" s="194"/>
      <c r="D623" s="193"/>
      <c r="E623" s="196"/>
      <c r="F623" s="196"/>
      <c r="G623" s="196"/>
      <c r="H623" s="191"/>
    </row>
    <row r="624" spans="1:8" ht="15.75" x14ac:dyDescent="0.25">
      <c r="A624" s="189"/>
      <c r="B624" s="195"/>
      <c r="C624" s="194"/>
      <c r="D624" s="193"/>
      <c r="E624" s="196"/>
      <c r="F624" s="196"/>
      <c r="G624" s="196"/>
      <c r="H624" s="191"/>
    </row>
    <row r="625" spans="1:9" ht="15.75" x14ac:dyDescent="0.25">
      <c r="A625" s="189"/>
      <c r="B625" s="195"/>
      <c r="C625" s="194"/>
      <c r="D625" s="193"/>
      <c r="E625" s="196"/>
      <c r="F625" s="196"/>
      <c r="G625" s="196"/>
      <c r="H625" s="191"/>
    </row>
    <row r="626" spans="1:9" ht="15.75" x14ac:dyDescent="0.25">
      <c r="A626" s="189"/>
      <c r="B626" s="195"/>
      <c r="C626" s="194"/>
      <c r="D626" s="193"/>
      <c r="E626" s="196"/>
      <c r="F626" s="196"/>
      <c r="G626" s="196"/>
      <c r="H626" s="191"/>
    </row>
    <row r="627" spans="1:9" ht="15.75" x14ac:dyDescent="0.25">
      <c r="A627" s="189"/>
      <c r="B627" s="195"/>
      <c r="C627" s="194"/>
      <c r="D627" s="193"/>
      <c r="E627" s="196"/>
      <c r="F627" s="196"/>
      <c r="G627" s="196"/>
      <c r="H627" s="191"/>
    </row>
    <row r="628" spans="1:9" ht="17.25" thickBot="1" x14ac:dyDescent="0.3">
      <c r="A628" s="159" t="s">
        <v>555</v>
      </c>
      <c r="B628" s="165"/>
      <c r="C628" s="165"/>
      <c r="E628" s="166"/>
      <c r="F628" s="166"/>
      <c r="G628" s="166"/>
      <c r="H628" s="191"/>
    </row>
    <row r="629" spans="1:9" ht="32.25" thickBot="1" x14ac:dyDescent="0.3">
      <c r="A629" s="123" t="s">
        <v>754</v>
      </c>
      <c r="B629" s="124" t="s">
        <v>5</v>
      </c>
      <c r="C629" s="122" t="s">
        <v>755</v>
      </c>
      <c r="D629" s="121" t="s">
        <v>756</v>
      </c>
      <c r="E629" s="125" t="s">
        <v>757</v>
      </c>
      <c r="F629" s="125" t="s">
        <v>759</v>
      </c>
      <c r="G629" s="128" t="s">
        <v>760</v>
      </c>
      <c r="H629" s="128" t="s">
        <v>758</v>
      </c>
      <c r="I629" s="129" t="s">
        <v>761</v>
      </c>
    </row>
    <row r="630" spans="1:9" x14ac:dyDescent="0.25">
      <c r="A630" s="293" t="s">
        <v>557</v>
      </c>
      <c r="B630" s="259" t="s">
        <v>558</v>
      </c>
      <c r="C630" s="292" t="s">
        <v>556</v>
      </c>
      <c r="D630" s="294">
        <v>44228</v>
      </c>
      <c r="E630" s="295">
        <v>3000</v>
      </c>
      <c r="F630" s="274" t="s">
        <v>764</v>
      </c>
      <c r="G630" s="297"/>
      <c r="H630" s="277">
        <v>3000</v>
      </c>
      <c r="I630" s="275" t="s">
        <v>749</v>
      </c>
    </row>
    <row r="631" spans="1:9" x14ac:dyDescent="0.25">
      <c r="A631" s="293" t="s">
        <v>878</v>
      </c>
      <c r="B631" s="259" t="s">
        <v>722</v>
      </c>
      <c r="C631" s="292" t="s">
        <v>142</v>
      </c>
      <c r="D631" s="272">
        <v>43374</v>
      </c>
      <c r="E631" s="273">
        <v>102211.18</v>
      </c>
      <c r="F631" s="274" t="s">
        <v>764</v>
      </c>
      <c r="G631" s="273"/>
      <c r="H631" s="277">
        <v>102211.18</v>
      </c>
      <c r="I631" s="275" t="s">
        <v>762</v>
      </c>
    </row>
    <row r="632" spans="1:9" x14ac:dyDescent="0.25">
      <c r="A632" s="293" t="s">
        <v>920</v>
      </c>
      <c r="B632" s="259" t="s">
        <v>564</v>
      </c>
      <c r="C632" s="292" t="s">
        <v>964</v>
      </c>
      <c r="D632" s="272">
        <v>44470</v>
      </c>
      <c r="E632" s="273">
        <v>18109</v>
      </c>
      <c r="F632" s="274" t="s">
        <v>764</v>
      </c>
      <c r="G632" s="277">
        <v>18109</v>
      </c>
      <c r="H632" s="277">
        <v>0</v>
      </c>
      <c r="I632" s="275" t="s">
        <v>1109</v>
      </c>
    </row>
    <row r="633" spans="1:9" x14ac:dyDescent="0.25">
      <c r="A633" s="293" t="s">
        <v>920</v>
      </c>
      <c r="B633" s="259" t="s">
        <v>564</v>
      </c>
      <c r="C633" s="292" t="s">
        <v>965</v>
      </c>
      <c r="D633" s="272">
        <v>44470</v>
      </c>
      <c r="E633" s="273">
        <v>12710</v>
      </c>
      <c r="F633" s="274" t="s">
        <v>764</v>
      </c>
      <c r="G633" s="277">
        <v>12710</v>
      </c>
      <c r="H633" s="277">
        <v>0</v>
      </c>
      <c r="I633" s="275" t="s">
        <v>1109</v>
      </c>
    </row>
    <row r="634" spans="1:9" s="180" customFormat="1" x14ac:dyDescent="0.25">
      <c r="A634" s="293" t="s">
        <v>920</v>
      </c>
      <c r="B634" s="259" t="s">
        <v>564</v>
      </c>
      <c r="C634" s="292" t="s">
        <v>1053</v>
      </c>
      <c r="D634" s="272">
        <v>44501</v>
      </c>
      <c r="E634" s="273">
        <v>6688</v>
      </c>
      <c r="F634" s="274" t="s">
        <v>764</v>
      </c>
      <c r="G634" s="277"/>
      <c r="H634" s="273">
        <v>6688</v>
      </c>
      <c r="I634" s="275" t="s">
        <v>749</v>
      </c>
    </row>
    <row r="635" spans="1:9" s="180" customFormat="1" x14ac:dyDescent="0.25">
      <c r="A635" s="293" t="s">
        <v>920</v>
      </c>
      <c r="B635" s="259" t="s">
        <v>564</v>
      </c>
      <c r="C635" s="292" t="s">
        <v>1054</v>
      </c>
      <c r="D635" s="272">
        <v>44501</v>
      </c>
      <c r="E635" s="273">
        <v>1371</v>
      </c>
      <c r="F635" s="274" t="s">
        <v>764</v>
      </c>
      <c r="G635" s="277"/>
      <c r="H635" s="273">
        <v>1371</v>
      </c>
      <c r="I635" s="275" t="s">
        <v>749</v>
      </c>
    </row>
    <row r="636" spans="1:9" s="180" customFormat="1" x14ac:dyDescent="0.25">
      <c r="A636" s="293" t="s">
        <v>920</v>
      </c>
      <c r="B636" s="259" t="s">
        <v>564</v>
      </c>
      <c r="C636" s="292" t="s">
        <v>1131</v>
      </c>
      <c r="D636" s="272">
        <v>44501</v>
      </c>
      <c r="E636" s="273">
        <v>6688</v>
      </c>
      <c r="F636" s="274" t="s">
        <v>764</v>
      </c>
      <c r="G636" s="277"/>
      <c r="H636" s="273">
        <v>6688</v>
      </c>
      <c r="I636" s="275" t="s">
        <v>749</v>
      </c>
    </row>
    <row r="637" spans="1:9" s="180" customFormat="1" x14ac:dyDescent="0.25">
      <c r="A637" s="293" t="s">
        <v>920</v>
      </c>
      <c r="B637" s="259" t="s">
        <v>564</v>
      </c>
      <c r="C637" s="292" t="s">
        <v>1132</v>
      </c>
      <c r="D637" s="272">
        <v>44509</v>
      </c>
      <c r="E637" s="273">
        <v>752</v>
      </c>
      <c r="F637" s="274" t="s">
        <v>764</v>
      </c>
      <c r="G637" s="277"/>
      <c r="H637" s="273">
        <v>752</v>
      </c>
      <c r="I637" s="275" t="s">
        <v>749</v>
      </c>
    </row>
    <row r="638" spans="1:9" s="180" customFormat="1" x14ac:dyDescent="0.25">
      <c r="A638" s="293" t="s">
        <v>680</v>
      </c>
      <c r="B638" s="259" t="s">
        <v>681</v>
      </c>
      <c r="C638" s="292" t="s">
        <v>1115</v>
      </c>
      <c r="D638" s="272">
        <v>44555</v>
      </c>
      <c r="E638" s="273">
        <v>290568.65999999997</v>
      </c>
      <c r="F638" s="274" t="s">
        <v>764</v>
      </c>
      <c r="G638" s="273"/>
      <c r="H638" s="273">
        <v>290568.65999999997</v>
      </c>
      <c r="I638" s="275" t="s">
        <v>749</v>
      </c>
    </row>
    <row r="639" spans="1:9" s="180" customFormat="1" x14ac:dyDescent="0.25">
      <c r="A639" s="293" t="s">
        <v>680</v>
      </c>
      <c r="B639" s="259" t="s">
        <v>681</v>
      </c>
      <c r="C639" s="292" t="s">
        <v>1116</v>
      </c>
      <c r="D639" s="272">
        <v>44555</v>
      </c>
      <c r="E639" s="273">
        <v>23206.2</v>
      </c>
      <c r="F639" s="274" t="s">
        <v>764</v>
      </c>
      <c r="G639" s="273"/>
      <c r="H639" s="273">
        <v>23206.2</v>
      </c>
      <c r="I639" s="275" t="s">
        <v>749</v>
      </c>
    </row>
    <row r="640" spans="1:9" s="180" customFormat="1" x14ac:dyDescent="0.25">
      <c r="A640" s="293" t="s">
        <v>680</v>
      </c>
      <c r="B640" s="259" t="s">
        <v>681</v>
      </c>
      <c r="C640" s="292" t="s">
        <v>1117</v>
      </c>
      <c r="D640" s="272">
        <v>44555</v>
      </c>
      <c r="E640" s="273">
        <v>405575.79</v>
      </c>
      <c r="F640" s="274" t="s">
        <v>764</v>
      </c>
      <c r="G640" s="273"/>
      <c r="H640" s="273">
        <v>405575.79</v>
      </c>
      <c r="I640" s="275" t="s">
        <v>749</v>
      </c>
    </row>
    <row r="641" spans="1:9" s="180" customFormat="1" x14ac:dyDescent="0.25">
      <c r="A641" s="293" t="s">
        <v>680</v>
      </c>
      <c r="B641" s="259" t="s">
        <v>681</v>
      </c>
      <c r="C641" s="292" t="s">
        <v>1118</v>
      </c>
      <c r="D641" s="272">
        <v>44558</v>
      </c>
      <c r="E641" s="273">
        <v>3880.5</v>
      </c>
      <c r="F641" s="274" t="s">
        <v>764</v>
      </c>
      <c r="G641" s="273"/>
      <c r="H641" s="273">
        <v>3880.5</v>
      </c>
      <c r="I641" s="275" t="s">
        <v>749</v>
      </c>
    </row>
    <row r="642" spans="1:9" x14ac:dyDescent="0.25">
      <c r="A642" s="293" t="s">
        <v>902</v>
      </c>
      <c r="B642" s="259" t="s">
        <v>561</v>
      </c>
      <c r="C642" s="292" t="s">
        <v>575</v>
      </c>
      <c r="D642" s="294">
        <v>44139</v>
      </c>
      <c r="E642" s="296">
        <v>24000</v>
      </c>
      <c r="F642" s="274" t="s">
        <v>764</v>
      </c>
      <c r="G642" s="273">
        <v>0</v>
      </c>
      <c r="H642" s="277">
        <v>24000</v>
      </c>
      <c r="I642" s="275" t="s">
        <v>762</v>
      </c>
    </row>
    <row r="643" spans="1:9" s="180" customFormat="1" x14ac:dyDescent="0.25">
      <c r="A643" s="293" t="s">
        <v>1129</v>
      </c>
      <c r="B643" s="259" t="s">
        <v>1224</v>
      </c>
      <c r="C643" s="292" t="s">
        <v>1130</v>
      </c>
      <c r="D643" s="294">
        <v>44543</v>
      </c>
      <c r="E643" s="296">
        <v>2290743.25</v>
      </c>
      <c r="F643" s="274" t="s">
        <v>764</v>
      </c>
      <c r="G643" s="273">
        <v>0</v>
      </c>
      <c r="H643" s="296">
        <v>2290743.25</v>
      </c>
      <c r="I643" s="275" t="s">
        <v>749</v>
      </c>
    </row>
    <row r="644" spans="1:9" x14ac:dyDescent="0.25">
      <c r="A644" s="293" t="s">
        <v>578</v>
      </c>
      <c r="B644" s="259" t="s">
        <v>579</v>
      </c>
      <c r="C644" s="292" t="s">
        <v>1125</v>
      </c>
      <c r="D644" s="294">
        <v>44544</v>
      </c>
      <c r="E644" s="296">
        <v>23286.3</v>
      </c>
      <c r="F644" s="274" t="s">
        <v>764</v>
      </c>
      <c r="G644" s="296">
        <v>0</v>
      </c>
      <c r="H644" s="296">
        <v>23286.3</v>
      </c>
      <c r="I644" s="275" t="s">
        <v>749</v>
      </c>
    </row>
    <row r="645" spans="1:9" s="180" customFormat="1" x14ac:dyDescent="0.25">
      <c r="A645" s="293" t="s">
        <v>578</v>
      </c>
      <c r="B645" s="259" t="s">
        <v>579</v>
      </c>
      <c r="C645" s="292" t="s">
        <v>1126</v>
      </c>
      <c r="D645" s="294">
        <v>44544</v>
      </c>
      <c r="E645" s="296">
        <v>3391.52</v>
      </c>
      <c r="F645" s="274" t="s">
        <v>764</v>
      </c>
      <c r="G645" s="296">
        <v>0</v>
      </c>
      <c r="H645" s="296">
        <v>3391.52</v>
      </c>
      <c r="I645" s="275" t="s">
        <v>749</v>
      </c>
    </row>
    <row r="646" spans="1:9" x14ac:dyDescent="0.25">
      <c r="A646" s="293" t="s">
        <v>689</v>
      </c>
      <c r="B646" s="259" t="s">
        <v>579</v>
      </c>
      <c r="C646" s="292" t="s">
        <v>1121</v>
      </c>
      <c r="D646" s="294">
        <v>44550</v>
      </c>
      <c r="E646" s="296">
        <v>659732.5</v>
      </c>
      <c r="F646" s="274" t="s">
        <v>764</v>
      </c>
      <c r="G646" s="296">
        <v>0</v>
      </c>
      <c r="H646" s="296">
        <v>659732.5</v>
      </c>
      <c r="I646" s="275" t="s">
        <v>749</v>
      </c>
    </row>
    <row r="647" spans="1:9" x14ac:dyDescent="0.25">
      <c r="A647" s="293" t="s">
        <v>689</v>
      </c>
      <c r="B647" s="259" t="s">
        <v>579</v>
      </c>
      <c r="C647" s="292" t="s">
        <v>1122</v>
      </c>
      <c r="D647" s="294">
        <v>44550</v>
      </c>
      <c r="E647" s="296">
        <v>27792.240000000002</v>
      </c>
      <c r="F647" s="274" t="s">
        <v>764</v>
      </c>
      <c r="G647" s="296">
        <v>0</v>
      </c>
      <c r="H647" s="296">
        <v>27792.240000000002</v>
      </c>
      <c r="I647" s="275" t="s">
        <v>749</v>
      </c>
    </row>
    <row r="648" spans="1:9" x14ac:dyDescent="0.25">
      <c r="A648" s="293" t="s">
        <v>689</v>
      </c>
      <c r="B648" s="259" t="s">
        <v>579</v>
      </c>
      <c r="C648" s="292" t="s">
        <v>1123</v>
      </c>
      <c r="D648" s="294">
        <v>44550</v>
      </c>
      <c r="E648" s="296">
        <v>82463.360000000001</v>
      </c>
      <c r="F648" s="274" t="s">
        <v>764</v>
      </c>
      <c r="G648" s="296">
        <v>0</v>
      </c>
      <c r="H648" s="296">
        <v>82463.360000000001</v>
      </c>
      <c r="I648" s="275" t="s">
        <v>749</v>
      </c>
    </row>
    <row r="649" spans="1:9" x14ac:dyDescent="0.25">
      <c r="A649" s="293" t="s">
        <v>689</v>
      </c>
      <c r="B649" s="259" t="s">
        <v>579</v>
      </c>
      <c r="C649" s="292" t="s">
        <v>1124</v>
      </c>
      <c r="D649" s="294">
        <v>44558</v>
      </c>
      <c r="E649" s="296">
        <v>153.22</v>
      </c>
      <c r="F649" s="274" t="s">
        <v>764</v>
      </c>
      <c r="G649" s="296">
        <v>0</v>
      </c>
      <c r="H649" s="296">
        <v>153.22</v>
      </c>
      <c r="I649" s="275" t="s">
        <v>749</v>
      </c>
    </row>
    <row r="650" spans="1:9" x14ac:dyDescent="0.25">
      <c r="A650" s="293" t="s">
        <v>593</v>
      </c>
      <c r="B650" s="259" t="s">
        <v>594</v>
      </c>
      <c r="C650" s="292" t="s">
        <v>592</v>
      </c>
      <c r="D650" s="294">
        <v>44029</v>
      </c>
      <c r="E650" s="296">
        <v>105267.8</v>
      </c>
      <c r="F650" s="274" t="s">
        <v>764</v>
      </c>
      <c r="G650" s="296"/>
      <c r="H650" s="277">
        <v>105267.8</v>
      </c>
      <c r="I650" s="275" t="s">
        <v>762</v>
      </c>
    </row>
    <row r="651" spans="1:9" x14ac:dyDescent="0.25">
      <c r="A651" s="293" t="s">
        <v>711</v>
      </c>
      <c r="B651" s="259" t="s">
        <v>712</v>
      </c>
      <c r="C651" s="292" t="s">
        <v>710</v>
      </c>
      <c r="D651" s="294">
        <v>44378</v>
      </c>
      <c r="E651" s="296">
        <v>160963.79999999999</v>
      </c>
      <c r="F651" s="274" t="s">
        <v>764</v>
      </c>
      <c r="G651" s="296"/>
      <c r="H651" s="277">
        <v>160963.79999999999</v>
      </c>
      <c r="I651" s="275" t="s">
        <v>749</v>
      </c>
    </row>
    <row r="652" spans="1:9" s="180" customFormat="1" x14ac:dyDescent="0.25">
      <c r="A652" s="293" t="s">
        <v>1127</v>
      </c>
      <c r="B652" s="259" t="s">
        <v>1222</v>
      </c>
      <c r="C652" s="292" t="s">
        <v>1128</v>
      </c>
      <c r="D652" s="294">
        <v>44533</v>
      </c>
      <c r="E652" s="296">
        <v>147660.48000000001</v>
      </c>
      <c r="F652" s="274" t="s">
        <v>764</v>
      </c>
      <c r="G652" s="296"/>
      <c r="H652" s="296">
        <v>147660.48000000001</v>
      </c>
      <c r="I652" s="275" t="s">
        <v>749</v>
      </c>
    </row>
    <row r="653" spans="1:9" x14ac:dyDescent="0.25">
      <c r="A653" s="293" t="s">
        <v>714</v>
      </c>
      <c r="B653" s="259" t="s">
        <v>715</v>
      </c>
      <c r="C653" s="292" t="s">
        <v>916</v>
      </c>
      <c r="D653" s="294">
        <v>44378</v>
      </c>
      <c r="E653" s="296">
        <v>344057.5</v>
      </c>
      <c r="F653" s="274" t="s">
        <v>764</v>
      </c>
      <c r="G653" s="273">
        <v>311920</v>
      </c>
      <c r="H653" s="277">
        <v>32137.5</v>
      </c>
      <c r="I653" s="275" t="s">
        <v>749</v>
      </c>
    </row>
    <row r="654" spans="1:9" s="180" customFormat="1" x14ac:dyDescent="0.25">
      <c r="A654" s="293" t="s">
        <v>606</v>
      </c>
      <c r="B654" s="259" t="s">
        <v>888</v>
      </c>
      <c r="C654" s="292" t="s">
        <v>1114</v>
      </c>
      <c r="D654" s="294">
        <v>44531</v>
      </c>
      <c r="E654" s="296">
        <v>2548.8000000000002</v>
      </c>
      <c r="F654" s="274" t="s">
        <v>764</v>
      </c>
      <c r="G654" s="296"/>
      <c r="H654" s="296">
        <v>2548.8000000000002</v>
      </c>
      <c r="I654" s="275" t="s">
        <v>749</v>
      </c>
    </row>
    <row r="655" spans="1:9" s="180" customFormat="1" x14ac:dyDescent="0.25">
      <c r="A655" s="293" t="s">
        <v>1119</v>
      </c>
      <c r="B655" s="284" t="s">
        <v>1223</v>
      </c>
      <c r="C655" s="292" t="s">
        <v>1120</v>
      </c>
      <c r="D655" s="294">
        <v>44531</v>
      </c>
      <c r="E655" s="296">
        <v>24190</v>
      </c>
      <c r="F655" s="274" t="s">
        <v>764</v>
      </c>
      <c r="G655" s="296"/>
      <c r="H655" s="296">
        <v>24190</v>
      </c>
      <c r="I655" s="275" t="s">
        <v>749</v>
      </c>
    </row>
    <row r="656" spans="1:9" x14ac:dyDescent="0.25">
      <c r="A656" s="293" t="s">
        <v>966</v>
      </c>
      <c r="B656" s="259" t="s">
        <v>967</v>
      </c>
      <c r="C656" s="292" t="s">
        <v>968</v>
      </c>
      <c r="D656" s="294">
        <v>44470</v>
      </c>
      <c r="E656" s="296">
        <v>213768.2</v>
      </c>
      <c r="F656" s="274" t="s">
        <v>764</v>
      </c>
      <c r="G656" s="298"/>
      <c r="H656" s="277">
        <v>213768.2</v>
      </c>
      <c r="I656" s="275" t="s">
        <v>749</v>
      </c>
    </row>
    <row r="657" spans="1:9" x14ac:dyDescent="0.25">
      <c r="A657" s="293" t="s">
        <v>966</v>
      </c>
      <c r="B657" s="259" t="s">
        <v>967</v>
      </c>
      <c r="C657" s="292" t="s">
        <v>969</v>
      </c>
      <c r="D657" s="294">
        <v>44470</v>
      </c>
      <c r="E657" s="296">
        <v>3861.55</v>
      </c>
      <c r="F657" s="274" t="s">
        <v>764</v>
      </c>
      <c r="G657" s="298"/>
      <c r="H657" s="277">
        <v>3861.55</v>
      </c>
      <c r="I657" s="275" t="s">
        <v>749</v>
      </c>
    </row>
    <row r="658" spans="1:9" x14ac:dyDescent="0.25">
      <c r="A658" s="293" t="s">
        <v>966</v>
      </c>
      <c r="B658" s="259" t="s">
        <v>967</v>
      </c>
      <c r="C658" s="292" t="s">
        <v>970</v>
      </c>
      <c r="D658" s="294">
        <v>44470</v>
      </c>
      <c r="E658" s="296">
        <v>65234.83</v>
      </c>
      <c r="F658" s="274" t="s">
        <v>764</v>
      </c>
      <c r="G658" s="296"/>
      <c r="H658" s="277">
        <v>65234.83</v>
      </c>
      <c r="I658" s="275" t="s">
        <v>749</v>
      </c>
    </row>
    <row r="659" spans="1:9" x14ac:dyDescent="0.25">
      <c r="A659" s="293" t="s">
        <v>966</v>
      </c>
      <c r="B659" s="259" t="s">
        <v>967</v>
      </c>
      <c r="C659" s="292" t="s">
        <v>971</v>
      </c>
      <c r="D659" s="294">
        <v>44470</v>
      </c>
      <c r="E659" s="296">
        <v>21214.04</v>
      </c>
      <c r="F659" s="274" t="s">
        <v>764</v>
      </c>
      <c r="G659" s="296"/>
      <c r="H659" s="277">
        <v>21214.04</v>
      </c>
      <c r="I659" s="275" t="s">
        <v>749</v>
      </c>
    </row>
    <row r="660" spans="1:9" x14ac:dyDescent="0.25">
      <c r="A660" s="293" t="s">
        <v>966</v>
      </c>
      <c r="B660" s="259" t="s">
        <v>967</v>
      </c>
      <c r="C660" s="292" t="s">
        <v>972</v>
      </c>
      <c r="D660" s="294">
        <v>44470</v>
      </c>
      <c r="E660" s="296">
        <v>83396.52</v>
      </c>
      <c r="F660" s="274" t="s">
        <v>764</v>
      </c>
      <c r="G660" s="296"/>
      <c r="H660" s="277">
        <v>83396.52</v>
      </c>
      <c r="I660" s="275" t="s">
        <v>749</v>
      </c>
    </row>
    <row r="661" spans="1:9" x14ac:dyDescent="0.25">
      <c r="A661" s="293" t="s">
        <v>966</v>
      </c>
      <c r="B661" s="259" t="s">
        <v>967</v>
      </c>
      <c r="C661" s="292" t="s">
        <v>973</v>
      </c>
      <c r="D661" s="294">
        <v>44470</v>
      </c>
      <c r="E661" s="296">
        <v>14929.07</v>
      </c>
      <c r="F661" s="274" t="s">
        <v>764</v>
      </c>
      <c r="G661" s="296"/>
      <c r="H661" s="277">
        <v>14929.07</v>
      </c>
      <c r="I661" s="275" t="s">
        <v>749</v>
      </c>
    </row>
    <row r="662" spans="1:9" x14ac:dyDescent="0.25">
      <c r="A662" s="293" t="s">
        <v>966</v>
      </c>
      <c r="B662" s="259" t="s">
        <v>967</v>
      </c>
      <c r="C662" s="292" t="s">
        <v>974</v>
      </c>
      <c r="D662" s="294">
        <v>44470</v>
      </c>
      <c r="E662" s="296">
        <v>9213.91</v>
      </c>
      <c r="F662" s="274" t="s">
        <v>764</v>
      </c>
      <c r="G662" s="296"/>
      <c r="H662" s="277">
        <v>9213.91</v>
      </c>
      <c r="I662" s="275" t="s">
        <v>749</v>
      </c>
    </row>
    <row r="663" spans="1:9" x14ac:dyDescent="0.25">
      <c r="A663" s="293" t="s">
        <v>966</v>
      </c>
      <c r="B663" s="259" t="s">
        <v>967</v>
      </c>
      <c r="C663" s="292" t="s">
        <v>975</v>
      </c>
      <c r="D663" s="294">
        <v>44497</v>
      </c>
      <c r="E663" s="296">
        <v>13443.74</v>
      </c>
      <c r="F663" s="274" t="s">
        <v>764</v>
      </c>
      <c r="G663" s="273"/>
      <c r="H663" s="277">
        <v>13443.74</v>
      </c>
      <c r="I663" s="275" t="s">
        <v>749</v>
      </c>
    </row>
    <row r="664" spans="1:9" x14ac:dyDescent="0.25">
      <c r="A664" s="293" t="s">
        <v>966</v>
      </c>
      <c r="B664" s="259" t="s">
        <v>967</v>
      </c>
      <c r="C664" s="292" t="s">
        <v>976</v>
      </c>
      <c r="D664" s="294">
        <v>44497</v>
      </c>
      <c r="E664" s="296">
        <v>5414.73</v>
      </c>
      <c r="F664" s="274" t="s">
        <v>764</v>
      </c>
      <c r="G664" s="298"/>
      <c r="H664" s="277">
        <v>5414.73</v>
      </c>
      <c r="I664" s="275" t="s">
        <v>749</v>
      </c>
    </row>
    <row r="665" spans="1:9" x14ac:dyDescent="0.25">
      <c r="A665" s="293" t="s">
        <v>617</v>
      </c>
      <c r="B665" s="259" t="s">
        <v>618</v>
      </c>
      <c r="C665" s="292" t="s">
        <v>616</v>
      </c>
      <c r="D665" s="272">
        <v>44136</v>
      </c>
      <c r="E665" s="273">
        <v>17086.400000000001</v>
      </c>
      <c r="F665" s="274" t="s">
        <v>764</v>
      </c>
      <c r="G665" s="298"/>
      <c r="H665" s="277">
        <v>17086.400000000001</v>
      </c>
      <c r="I665" s="275" t="s">
        <v>762</v>
      </c>
    </row>
    <row r="666" spans="1:9" x14ac:dyDescent="0.25">
      <c r="A666" s="293" t="s">
        <v>617</v>
      </c>
      <c r="B666" s="259" t="s">
        <v>618</v>
      </c>
      <c r="C666" s="292" t="s">
        <v>619</v>
      </c>
      <c r="D666" s="272">
        <v>44136</v>
      </c>
      <c r="E666" s="273">
        <v>13151.1</v>
      </c>
      <c r="F666" s="274" t="s">
        <v>764</v>
      </c>
      <c r="G666" s="273"/>
      <c r="H666" s="277">
        <v>13151.1</v>
      </c>
      <c r="I666" s="275" t="s">
        <v>762</v>
      </c>
    </row>
    <row r="667" spans="1:9" x14ac:dyDescent="0.25">
      <c r="A667" s="293" t="s">
        <v>617</v>
      </c>
      <c r="B667" s="259" t="s">
        <v>618</v>
      </c>
      <c r="C667" s="292" t="s">
        <v>352</v>
      </c>
      <c r="D667" s="272">
        <v>44286</v>
      </c>
      <c r="E667" s="273">
        <v>27417.3</v>
      </c>
      <c r="F667" s="274" t="s">
        <v>764</v>
      </c>
      <c r="G667" s="273"/>
      <c r="H667" s="277">
        <v>27417.3</v>
      </c>
      <c r="I667" s="275" t="s">
        <v>749</v>
      </c>
    </row>
    <row r="668" spans="1:9" ht="15.75" x14ac:dyDescent="0.25">
      <c r="B668" s="324" t="s">
        <v>622</v>
      </c>
      <c r="C668" s="324"/>
      <c r="D668" s="324"/>
      <c r="E668" s="188">
        <f>SUM(E630:E667)</f>
        <v>5259142.4900000012</v>
      </c>
      <c r="F668" s="188"/>
      <c r="G668" s="188">
        <f>SUM(G630:G667)</f>
        <v>342739</v>
      </c>
      <c r="H668" s="188">
        <f>SUM(H630:H667)</f>
        <v>4916403.4900000012</v>
      </c>
    </row>
    <row r="669" spans="1:9" ht="15.75" x14ac:dyDescent="0.25">
      <c r="A669" s="197"/>
      <c r="B669" s="197"/>
      <c r="C669" s="185"/>
      <c r="D669" s="185"/>
      <c r="E669" s="190"/>
      <c r="F669" s="190"/>
      <c r="G669" s="190"/>
      <c r="H669" s="191"/>
    </row>
    <row r="670" spans="1:9" ht="15.75" x14ac:dyDescent="0.25">
      <c r="A670" s="197"/>
      <c r="B670" s="197"/>
      <c r="C670" s="185"/>
      <c r="D670" s="185"/>
      <c r="E670" s="190"/>
      <c r="F670" s="190"/>
      <c r="G670" s="190"/>
      <c r="H670" s="191"/>
    </row>
    <row r="671" spans="1:9" ht="15.75" x14ac:dyDescent="0.25">
      <c r="A671" s="197"/>
      <c r="B671" s="197"/>
      <c r="C671" s="185"/>
      <c r="D671" s="185"/>
      <c r="E671" s="190"/>
      <c r="F671" s="190"/>
      <c r="G671" s="190"/>
      <c r="H671" s="191"/>
    </row>
    <row r="672" spans="1:9" ht="15.75" x14ac:dyDescent="0.25">
      <c r="A672" s="197"/>
      <c r="B672" s="197"/>
      <c r="C672" s="185"/>
      <c r="D672" s="185"/>
      <c r="E672" s="190"/>
      <c r="F672" s="190"/>
      <c r="G672" s="190"/>
      <c r="H672" s="191"/>
    </row>
    <row r="673" spans="1:9" ht="15.75" x14ac:dyDescent="0.25">
      <c r="A673" s="197"/>
      <c r="B673" s="197"/>
      <c r="C673" s="185"/>
      <c r="D673" s="185"/>
      <c r="E673" s="190"/>
      <c r="F673" s="190"/>
      <c r="G673" s="190"/>
      <c r="H673" s="191"/>
    </row>
    <row r="674" spans="1:9" ht="15.75" x14ac:dyDescent="0.25">
      <c r="A674" s="197"/>
      <c r="B674" s="197"/>
      <c r="C674" s="185"/>
      <c r="D674" s="185"/>
      <c r="E674" s="190"/>
      <c r="F674" s="190"/>
      <c r="G674" s="190"/>
      <c r="H674" s="191"/>
    </row>
    <row r="675" spans="1:9" ht="15.75" x14ac:dyDescent="0.25">
      <c r="A675" s="197"/>
      <c r="B675" s="197"/>
      <c r="C675" s="185"/>
      <c r="D675" s="185"/>
      <c r="E675" s="190"/>
      <c r="F675" s="190"/>
      <c r="G675" s="190"/>
      <c r="H675" s="191"/>
    </row>
    <row r="676" spans="1:9" ht="15.75" x14ac:dyDescent="0.25">
      <c r="A676" s="197"/>
      <c r="B676" s="197"/>
      <c r="C676" s="185"/>
      <c r="D676" s="185"/>
      <c r="E676" s="190"/>
      <c r="F676" s="190"/>
      <c r="G676" s="190"/>
      <c r="H676" s="191"/>
    </row>
    <row r="677" spans="1:9" ht="15.75" x14ac:dyDescent="0.25">
      <c r="A677" s="197"/>
      <c r="B677" s="197"/>
      <c r="C677" s="185"/>
      <c r="D677" s="185"/>
      <c r="E677" s="190"/>
      <c r="F677" s="190"/>
      <c r="G677" s="190"/>
      <c r="H677" s="191"/>
    </row>
    <row r="678" spans="1:9" ht="15.75" x14ac:dyDescent="0.25">
      <c r="A678" s="197"/>
      <c r="B678" s="197"/>
      <c r="C678" s="185"/>
      <c r="D678" s="185"/>
      <c r="E678" s="190"/>
      <c r="F678" s="190"/>
      <c r="G678" s="190"/>
      <c r="H678" s="191"/>
    </row>
    <row r="679" spans="1:9" ht="15.75" x14ac:dyDescent="0.25">
      <c r="A679" s="197"/>
      <c r="B679" s="197"/>
      <c r="C679" s="185"/>
      <c r="D679" s="185"/>
      <c r="E679" s="190"/>
      <c r="F679" s="190"/>
      <c r="G679" s="190"/>
      <c r="H679" s="191"/>
    </row>
    <row r="680" spans="1:9" ht="17.25" thickBot="1" x14ac:dyDescent="0.3">
      <c r="A680" s="168" t="s">
        <v>623</v>
      </c>
      <c r="B680" s="168"/>
      <c r="C680" s="168"/>
      <c r="E680" s="166"/>
      <c r="F680" s="166"/>
      <c r="G680" s="166"/>
      <c r="H680" s="191"/>
    </row>
    <row r="681" spans="1:9" ht="32.25" thickBot="1" x14ac:dyDescent="0.3">
      <c r="A681" s="123" t="s">
        <v>754</v>
      </c>
      <c r="B681" s="124" t="s">
        <v>5</v>
      </c>
      <c r="C681" s="122" t="s">
        <v>755</v>
      </c>
      <c r="D681" s="121" t="s">
        <v>756</v>
      </c>
      <c r="E681" s="121" t="s">
        <v>757</v>
      </c>
      <c r="F681" s="121" t="s">
        <v>759</v>
      </c>
      <c r="G681" s="121" t="s">
        <v>760</v>
      </c>
      <c r="H681" s="121" t="s">
        <v>758</v>
      </c>
      <c r="I681" s="270" t="s">
        <v>761</v>
      </c>
    </row>
    <row r="682" spans="1:9" s="180" customFormat="1" x14ac:dyDescent="0.25">
      <c r="A682" s="278" t="s">
        <v>1133</v>
      </c>
      <c r="B682" s="279" t="s">
        <v>625</v>
      </c>
      <c r="C682" s="280" t="s">
        <v>1134</v>
      </c>
      <c r="D682" s="281">
        <v>44544</v>
      </c>
      <c r="E682" s="282">
        <v>1071875.4099999999</v>
      </c>
      <c r="F682" s="283"/>
      <c r="G682" s="283"/>
      <c r="H682" s="282">
        <v>1071875.4099999999</v>
      </c>
      <c r="I682" s="275" t="s">
        <v>749</v>
      </c>
    </row>
    <row r="683" spans="1:9" s="180" customFormat="1" ht="15.75" thickBot="1" x14ac:dyDescent="0.3">
      <c r="A683" s="278" t="s">
        <v>1133</v>
      </c>
      <c r="B683" s="284" t="s">
        <v>625</v>
      </c>
      <c r="C683" s="285" t="s">
        <v>1135</v>
      </c>
      <c r="D683" s="286">
        <v>44545</v>
      </c>
      <c r="E683" s="120">
        <v>1312415.95</v>
      </c>
      <c r="F683" s="257"/>
      <c r="G683" s="257"/>
      <c r="H683" s="120">
        <v>1312415.95</v>
      </c>
      <c r="I683" s="275" t="s">
        <v>749</v>
      </c>
    </row>
    <row r="684" spans="1:9" x14ac:dyDescent="0.25">
      <c r="A684" s="287" t="s">
        <v>94</v>
      </c>
      <c r="B684" s="279" t="s">
        <v>625</v>
      </c>
      <c r="C684" s="288" t="s">
        <v>1055</v>
      </c>
      <c r="D684" s="289">
        <v>44522</v>
      </c>
      <c r="E684" s="282">
        <v>1333200</v>
      </c>
      <c r="F684" s="290" t="s">
        <v>1107</v>
      </c>
      <c r="G684" s="291">
        <v>1333200</v>
      </c>
      <c r="H684" s="291">
        <v>0</v>
      </c>
      <c r="I684" s="275" t="s">
        <v>1109</v>
      </c>
    </row>
    <row r="685" spans="1:9" x14ac:dyDescent="0.25">
      <c r="A685" s="119" t="s">
        <v>94</v>
      </c>
      <c r="B685" s="284" t="s">
        <v>625</v>
      </c>
      <c r="C685" s="292" t="s">
        <v>1056</v>
      </c>
      <c r="D685" s="289">
        <v>44522</v>
      </c>
      <c r="E685" s="120">
        <v>324843.75</v>
      </c>
      <c r="F685" s="274" t="s">
        <v>1107</v>
      </c>
      <c r="G685" s="277">
        <v>324843.75</v>
      </c>
      <c r="H685" s="277">
        <v>0</v>
      </c>
      <c r="I685" s="275" t="s">
        <v>1109</v>
      </c>
    </row>
    <row r="686" spans="1:9" s="180" customFormat="1" x14ac:dyDescent="0.25">
      <c r="A686" s="119" t="s">
        <v>94</v>
      </c>
      <c r="B686" s="284" t="s">
        <v>625</v>
      </c>
      <c r="C686" s="292" t="s">
        <v>1105</v>
      </c>
      <c r="D686" s="289">
        <v>44540</v>
      </c>
      <c r="E686" s="120">
        <v>460477.5</v>
      </c>
      <c r="F686" s="274" t="s">
        <v>764</v>
      </c>
      <c r="G686" s="120"/>
      <c r="H686" s="120">
        <v>460477.5</v>
      </c>
      <c r="I686" s="275" t="s">
        <v>749</v>
      </c>
    </row>
    <row r="687" spans="1:9" s="180" customFormat="1" x14ac:dyDescent="0.25">
      <c r="A687" s="119" t="s">
        <v>94</v>
      </c>
      <c r="B687" s="284" t="s">
        <v>625</v>
      </c>
      <c r="C687" s="292" t="s">
        <v>1106</v>
      </c>
      <c r="D687" s="289">
        <v>44544</v>
      </c>
      <c r="E687" s="120">
        <v>1909001.75</v>
      </c>
      <c r="F687" s="274" t="s">
        <v>764</v>
      </c>
      <c r="G687" s="120"/>
      <c r="H687" s="120">
        <v>1909001.75</v>
      </c>
      <c r="I687" s="275" t="s">
        <v>749</v>
      </c>
    </row>
    <row r="688" spans="1:9" s="180" customFormat="1" x14ac:dyDescent="0.25">
      <c r="A688" s="293" t="s">
        <v>649</v>
      </c>
      <c r="B688" s="284" t="s">
        <v>625</v>
      </c>
      <c r="C688" s="292" t="s">
        <v>1081</v>
      </c>
      <c r="D688" s="272">
        <v>44544</v>
      </c>
      <c r="E688" s="120">
        <v>431574</v>
      </c>
      <c r="F688" s="274" t="s">
        <v>764</v>
      </c>
      <c r="G688" s="120"/>
      <c r="H688" s="120">
        <v>431574</v>
      </c>
      <c r="I688" s="275" t="s">
        <v>749</v>
      </c>
    </row>
    <row r="689" spans="1:9" s="180" customFormat="1" x14ac:dyDescent="0.25">
      <c r="A689" s="293" t="s">
        <v>649</v>
      </c>
      <c r="B689" s="284" t="s">
        <v>625</v>
      </c>
      <c r="C689" s="292" t="s">
        <v>1082</v>
      </c>
      <c r="D689" s="272">
        <v>44545</v>
      </c>
      <c r="E689" s="120">
        <v>655585.18999999994</v>
      </c>
      <c r="F689" s="274" t="s">
        <v>764</v>
      </c>
      <c r="G689" s="120"/>
      <c r="H689" s="120">
        <v>655585.18999999994</v>
      </c>
      <c r="I689" s="275" t="s">
        <v>749</v>
      </c>
    </row>
    <row r="690" spans="1:9" ht="15.75" x14ac:dyDescent="0.25">
      <c r="B690" s="328" t="s">
        <v>629</v>
      </c>
      <c r="C690" s="328"/>
      <c r="D690" s="328"/>
      <c r="E690" s="200">
        <f>SUM(E682:E689)</f>
        <v>7498973.5499999989</v>
      </c>
      <c r="F690" s="200"/>
      <c r="G690" s="200">
        <f>SUM(G682:G689)</f>
        <v>1658043.75</v>
      </c>
      <c r="H690" s="200">
        <f>SUM(H682:H689)</f>
        <v>5840929.7999999989</v>
      </c>
    </row>
    <row r="691" spans="1:9" ht="15.75" x14ac:dyDescent="0.25">
      <c r="A691" s="185"/>
      <c r="B691" s="185"/>
      <c r="C691" s="197"/>
      <c r="D691" s="197"/>
      <c r="E691" s="190"/>
      <c r="F691" s="190"/>
    </row>
    <row r="692" spans="1:9" ht="15.75" x14ac:dyDescent="0.25">
      <c r="A692" s="185"/>
      <c r="B692" s="185"/>
      <c r="C692" s="197"/>
      <c r="D692" s="197"/>
      <c r="E692" s="190"/>
      <c r="F692" s="190"/>
    </row>
    <row r="693" spans="1:9" ht="15.75" x14ac:dyDescent="0.25">
      <c r="A693" s="185"/>
      <c r="B693" s="185"/>
      <c r="C693" s="197"/>
      <c r="D693" s="197"/>
      <c r="E693" s="190">
        <f>SUM(E690+E668+E591+E577+E456)</f>
        <v>556559394.06000006</v>
      </c>
      <c r="F693" s="190"/>
      <c r="G693" s="190">
        <f>SUM(G690+G668+G591+G577+G456)</f>
        <v>44485103.129999995</v>
      </c>
      <c r="H693" s="190">
        <f>SUM(H690+H668+H591+H577+H456)</f>
        <v>512074290.93000007</v>
      </c>
    </row>
    <row r="694" spans="1:9" ht="15.75" x14ac:dyDescent="0.25">
      <c r="A694" s="185"/>
      <c r="B694" s="185"/>
      <c r="C694" s="197"/>
      <c r="D694" s="197"/>
      <c r="E694" s="190"/>
      <c r="F694" s="190"/>
    </row>
    <row r="695" spans="1:9" ht="16.5" thickBot="1" x14ac:dyDescent="0.3">
      <c r="A695" s="185"/>
      <c r="B695" s="185"/>
      <c r="C695" s="169" t="s">
        <v>630</v>
      </c>
      <c r="D695" s="185"/>
      <c r="E695" s="174">
        <f>H693</f>
        <v>512074290.93000007</v>
      </c>
      <c r="F695" s="178"/>
    </row>
    <row r="696" spans="1:9" ht="15.75" thickTop="1" x14ac:dyDescent="0.25"/>
    <row r="697" spans="1:9" x14ac:dyDescent="0.25">
      <c r="E697" s="171"/>
      <c r="F697" s="171"/>
    </row>
    <row r="698" spans="1:9" x14ac:dyDescent="0.25">
      <c r="E698" s="171"/>
      <c r="F698" s="171"/>
    </row>
    <row r="699" spans="1:9" x14ac:dyDescent="0.25">
      <c r="E699" s="171"/>
      <c r="F699" s="171"/>
    </row>
    <row r="700" spans="1:9" ht="16.5" x14ac:dyDescent="0.3">
      <c r="A700" s="172" t="s">
        <v>631</v>
      </c>
      <c r="B700" s="172"/>
      <c r="C700" s="172"/>
      <c r="D700" s="135"/>
      <c r="E700" s="317" t="s">
        <v>632</v>
      </c>
      <c r="F700" s="317"/>
      <c r="G700" s="317"/>
      <c r="H700" s="317"/>
      <c r="I700" s="317"/>
    </row>
    <row r="701" spans="1:9" ht="16.5" x14ac:dyDescent="0.3">
      <c r="A701" s="173" t="s">
        <v>633</v>
      </c>
      <c r="B701" s="173"/>
      <c r="C701" s="135"/>
      <c r="D701" s="135"/>
      <c r="E701" s="319" t="s">
        <v>752</v>
      </c>
      <c r="F701" s="319"/>
      <c r="G701" s="319"/>
      <c r="H701" s="319"/>
      <c r="I701" s="319"/>
    </row>
    <row r="702" spans="1:9" ht="16.5" x14ac:dyDescent="0.3">
      <c r="A702" s="136"/>
      <c r="B702" s="137"/>
      <c r="C702" s="135"/>
      <c r="D702" s="135"/>
      <c r="E702" s="134"/>
      <c r="F702" s="134"/>
      <c r="G702" s="134"/>
      <c r="H702" s="134"/>
    </row>
    <row r="703" spans="1:9" ht="16.5" x14ac:dyDescent="0.3">
      <c r="A703" s="138"/>
      <c r="B703" s="138"/>
      <c r="C703" s="135"/>
      <c r="D703" s="135"/>
      <c r="E703" s="134"/>
      <c r="F703" s="134"/>
      <c r="G703" s="134"/>
      <c r="H703" s="134"/>
    </row>
    <row r="704" spans="1:9" ht="16.5" x14ac:dyDescent="0.3">
      <c r="A704" s="139"/>
      <c r="B704" s="139"/>
      <c r="C704" s="135"/>
      <c r="D704" s="135"/>
      <c r="E704" s="134"/>
      <c r="F704" s="134"/>
      <c r="G704" s="134"/>
      <c r="H704" s="134"/>
    </row>
    <row r="705" spans="1:9" ht="16.5" x14ac:dyDescent="0.3">
      <c r="A705" s="134"/>
      <c r="B705" s="134"/>
      <c r="C705" s="134"/>
      <c r="D705" s="134"/>
      <c r="E705" s="134"/>
      <c r="F705" s="134"/>
      <c r="G705" s="134"/>
      <c r="H705" s="134"/>
    </row>
    <row r="706" spans="1:9" ht="16.5" x14ac:dyDescent="0.3">
      <c r="A706" s="317" t="s">
        <v>753</v>
      </c>
      <c r="B706" s="317"/>
      <c r="C706" s="317"/>
      <c r="D706" s="317"/>
      <c r="E706" s="317"/>
      <c r="F706" s="317"/>
      <c r="G706" s="317"/>
      <c r="H706" s="317"/>
      <c r="I706" s="317"/>
    </row>
    <row r="707" spans="1:9" x14ac:dyDescent="0.25">
      <c r="A707" s="318" t="s">
        <v>634</v>
      </c>
      <c r="B707" s="318"/>
      <c r="C707" s="318"/>
      <c r="D707" s="318"/>
      <c r="E707" s="318"/>
      <c r="F707" s="318"/>
      <c r="G707" s="318"/>
      <c r="H707" s="318"/>
      <c r="I707" s="318"/>
    </row>
    <row r="708" spans="1:9" ht="16.5" x14ac:dyDescent="0.3">
      <c r="A708" s="134"/>
      <c r="B708" s="134"/>
      <c r="C708" s="134"/>
      <c r="D708" s="134"/>
      <c r="E708" s="134"/>
      <c r="F708" s="134"/>
      <c r="G708" s="134"/>
      <c r="H708" s="134"/>
    </row>
    <row r="709" spans="1:9" ht="16.5" x14ac:dyDescent="0.3">
      <c r="A709" s="134"/>
      <c r="B709" s="134"/>
      <c r="C709" s="134"/>
      <c r="D709" s="134"/>
      <c r="E709" s="134"/>
      <c r="F709" s="134"/>
      <c r="G709" s="134"/>
      <c r="H709" s="134"/>
    </row>
    <row r="710" spans="1:9" ht="16.5" x14ac:dyDescent="0.3">
      <c r="A710" s="140"/>
      <c r="B710" s="134"/>
      <c r="C710" s="134"/>
      <c r="D710" s="134"/>
      <c r="E710" s="134"/>
      <c r="F710" s="134"/>
      <c r="G710" s="134"/>
      <c r="H710" s="134"/>
    </row>
  </sheetData>
  <mergeCells count="13">
    <mergeCell ref="A707:I707"/>
    <mergeCell ref="A4:I4"/>
    <mergeCell ref="A5:I5"/>
    <mergeCell ref="A6:I6"/>
    <mergeCell ref="A7:I7"/>
    <mergeCell ref="A8:I8"/>
    <mergeCell ref="B456:D456"/>
    <mergeCell ref="E700:I700"/>
    <mergeCell ref="B577:D577"/>
    <mergeCell ref="B668:D668"/>
    <mergeCell ref="B690:D690"/>
    <mergeCell ref="E701:I701"/>
    <mergeCell ref="A706:I706"/>
  </mergeCells>
  <phoneticPr fontId="35" type="noConversion"/>
  <pageMargins left="0.70866141732283472" right="0.15748031496062992" top="0.74803149606299213" bottom="0.74803149606299213" header="0.31496062992125984" footer="0.31496062992125984"/>
  <pageSetup scale="65" orientation="landscape" horizontalDpi="4294967295" verticalDpi="4294967295" r:id="rId1"/>
  <headerFooter>
    <oddFooter>&amp;C&amp;P de 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AL 31 DE JULIO 2021</vt:lpstr>
      <vt:lpstr>AL 31 DE AGOSTO 2021</vt:lpstr>
      <vt:lpstr>AL 31 DE DIC.2021</vt:lpstr>
      <vt:lpstr>'AL 31 DE JULIO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Wendy Heredia</cp:lastModifiedBy>
  <cp:lastPrinted>2022-01-11T22:36:58Z</cp:lastPrinted>
  <dcterms:created xsi:type="dcterms:W3CDTF">2021-12-13T16:49:48Z</dcterms:created>
  <dcterms:modified xsi:type="dcterms:W3CDTF">2022-01-12T14:59:01Z</dcterms:modified>
</cp:coreProperties>
</file>