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minescytrd-my.sharepoint.com/personal/cveriguete_mescyt_gob_do/Documents/Desktop/"/>
    </mc:Choice>
  </mc:AlternateContent>
  <xr:revisionPtr revIDLastSave="124" documentId="8_{40E07E62-2852-4C05-AC97-B5052362736D}" xr6:coauthVersionLast="47" xr6:coauthVersionMax="47" xr10:uidLastSave="{BF6A37D8-519B-42AA-8930-FB55D3DE161C}"/>
  <bookViews>
    <workbookView xWindow="-120" yWindow="-120" windowWidth="29040" windowHeight="15840" activeTab="2" xr2:uid="{00000000-000D-0000-FFFF-FFFF00000000}"/>
  </bookViews>
  <sheets>
    <sheet name="Hoja1" sheetId="4" r:id="rId1"/>
    <sheet name="PRSUPUESTO APROBADO 2022" sheetId="5" r:id="rId2"/>
    <sheet name="EJECUCION ENERO-DICIEMBRE-202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5" l="1"/>
  <c r="B82" i="5"/>
  <c r="B79" i="5"/>
  <c r="B76" i="5"/>
  <c r="B66" i="5"/>
  <c r="B61" i="5"/>
  <c r="B51" i="5"/>
  <c r="B43" i="5"/>
  <c r="B35" i="5"/>
  <c r="B73" i="5" s="1"/>
  <c r="B25" i="5"/>
  <c r="B15" i="5"/>
  <c r="B75" i="5" l="1"/>
  <c r="B84" i="5" s="1"/>
  <c r="B86" i="5"/>
  <c r="P29" i="3"/>
  <c r="O47" i="3"/>
  <c r="N55" i="3" l="1"/>
  <c r="N47" i="3"/>
  <c r="N13" i="3"/>
  <c r="O13" i="3"/>
  <c r="P13" i="3"/>
  <c r="N19" i="3"/>
  <c r="O19" i="3"/>
  <c r="P19" i="3"/>
  <c r="N29" i="3"/>
  <c r="O29" i="3"/>
  <c r="N39" i="3"/>
  <c r="O39" i="3"/>
  <c r="P39" i="3"/>
  <c r="O55" i="3"/>
  <c r="P55" i="3"/>
  <c r="N65" i="3"/>
  <c r="O65" i="3"/>
  <c r="P65" i="3"/>
  <c r="P77" i="3" l="1"/>
  <c r="N77" i="3"/>
  <c r="P12" i="3"/>
  <c r="O12" i="3"/>
  <c r="O77" i="3"/>
  <c r="N12" i="3"/>
  <c r="N83" i="3"/>
  <c r="O83" i="3"/>
  <c r="O88" i="3" s="1"/>
  <c r="O90" i="3" s="1"/>
  <c r="P83" i="3"/>
  <c r="P88" i="3" s="1"/>
  <c r="N88" i="3"/>
  <c r="F47" i="3"/>
  <c r="G47" i="3"/>
  <c r="H47" i="3"/>
  <c r="I47" i="3"/>
  <c r="J47" i="3"/>
  <c r="K47" i="3"/>
  <c r="L47" i="3"/>
  <c r="M47" i="3"/>
  <c r="D37" i="3"/>
  <c r="B39" i="3"/>
  <c r="C80" i="3"/>
  <c r="B80" i="3"/>
  <c r="C55" i="3"/>
  <c r="B55" i="3"/>
  <c r="C39" i="3"/>
  <c r="C29" i="3"/>
  <c r="B29" i="3"/>
  <c r="C19" i="3"/>
  <c r="B19" i="3"/>
  <c r="C13" i="3"/>
  <c r="B13" i="3"/>
  <c r="N90" i="3" l="1"/>
  <c r="D28" i="3"/>
  <c r="D27" i="3"/>
  <c r="D26" i="3"/>
  <c r="D25" i="3"/>
  <c r="D24" i="3"/>
  <c r="D23" i="3"/>
  <c r="D22" i="3"/>
  <c r="D21" i="3"/>
  <c r="D20" i="3"/>
  <c r="P90" i="3" l="1"/>
  <c r="D19" i="3"/>
  <c r="M67" i="3" l="1"/>
  <c r="L67" i="3" s="1"/>
  <c r="K67" i="3" s="1"/>
  <c r="J67" i="3" s="1"/>
  <c r="I67" i="3" s="1"/>
  <c r="H67" i="3" s="1"/>
  <c r="G67" i="3" s="1"/>
  <c r="F67" i="3" s="1"/>
  <c r="E67" i="3" s="1"/>
  <c r="G13" i="3"/>
  <c r="E13" i="3" l="1"/>
  <c r="D66" i="3" l="1"/>
  <c r="D14" i="3" l="1"/>
  <c r="D63" i="3"/>
  <c r="M83" i="3"/>
  <c r="M88" i="3" s="1"/>
  <c r="M65" i="3"/>
  <c r="M55" i="3"/>
  <c r="L55" i="3"/>
  <c r="M39" i="3"/>
  <c r="M29" i="3"/>
  <c r="M19" i="3"/>
  <c r="M13" i="3"/>
  <c r="M77" i="3" l="1"/>
  <c r="M90" i="3" s="1"/>
  <c r="M12" i="3"/>
  <c r="L13" i="3"/>
  <c r="K13" i="3"/>
  <c r="J13" i="3"/>
  <c r="I13" i="3"/>
  <c r="H13" i="3"/>
  <c r="F13" i="3"/>
  <c r="D84" i="3"/>
  <c r="C84" i="3" s="1"/>
  <c r="B84" i="3" s="1"/>
  <c r="D86" i="3"/>
  <c r="C86" i="3" s="1"/>
  <c r="D85" i="3"/>
  <c r="C85" i="3" s="1"/>
  <c r="D76" i="3"/>
  <c r="C76" i="3" s="1"/>
  <c r="B76" i="3" s="1"/>
  <c r="D75" i="3"/>
  <c r="C75" i="3" s="1"/>
  <c r="B75" i="3" s="1"/>
  <c r="D74" i="3"/>
  <c r="C74" i="3" s="1"/>
  <c r="B74" i="3" s="1"/>
  <c r="D73" i="3"/>
  <c r="C73" i="3" s="1"/>
  <c r="B73" i="3" s="1"/>
  <c r="D72" i="3"/>
  <c r="C72" i="3" s="1"/>
  <c r="B72" i="3" s="1"/>
  <c r="D71" i="3"/>
  <c r="C71" i="3" s="1"/>
  <c r="B71" i="3" s="1"/>
  <c r="D70" i="3"/>
  <c r="C70" i="3" s="1"/>
  <c r="B70" i="3" s="1"/>
  <c r="D69" i="3"/>
  <c r="C69" i="3" s="1"/>
  <c r="B69" i="3" s="1"/>
  <c r="D68" i="3"/>
  <c r="C68" i="3" s="1"/>
  <c r="B68" i="3" s="1"/>
  <c r="D67" i="3"/>
  <c r="C67" i="3" s="1"/>
  <c r="D64" i="3"/>
  <c r="D62" i="3"/>
  <c r="D61" i="3"/>
  <c r="D60" i="3"/>
  <c r="D59" i="3"/>
  <c r="D58" i="3"/>
  <c r="D57" i="3"/>
  <c r="D56" i="3"/>
  <c r="D54" i="3"/>
  <c r="C54" i="3" s="1"/>
  <c r="B54" i="3" s="1"/>
  <c r="D53" i="3"/>
  <c r="C53" i="3" s="1"/>
  <c r="B53" i="3" s="1"/>
  <c r="D52" i="3"/>
  <c r="C52" i="3" s="1"/>
  <c r="B52" i="3" s="1"/>
  <c r="D51" i="3"/>
  <c r="C51" i="3" s="1"/>
  <c r="B51" i="3" s="1"/>
  <c r="D50" i="3"/>
  <c r="C50" i="3" s="1"/>
  <c r="B50" i="3" s="1"/>
  <c r="D49" i="3"/>
  <c r="D48" i="3"/>
  <c r="B48" i="3" s="1"/>
  <c r="D46" i="3"/>
  <c r="D45" i="3"/>
  <c r="D44" i="3"/>
  <c r="D43" i="3"/>
  <c r="D42" i="3"/>
  <c r="D41" i="3"/>
  <c r="D40" i="3"/>
  <c r="D38" i="3"/>
  <c r="D36" i="3"/>
  <c r="D35" i="3"/>
  <c r="D34" i="3"/>
  <c r="D33" i="3"/>
  <c r="D32" i="3"/>
  <c r="D31" i="3"/>
  <c r="D30" i="3"/>
  <c r="D18" i="3"/>
  <c r="D17" i="3"/>
  <c r="D16" i="3"/>
  <c r="D15" i="3"/>
  <c r="L83" i="3"/>
  <c r="L88" i="3" s="1"/>
  <c r="L65" i="3"/>
  <c r="L39" i="3"/>
  <c r="L29" i="3"/>
  <c r="L19" i="3"/>
  <c r="D13" i="3" l="1"/>
  <c r="B85" i="3"/>
  <c r="B86" i="3"/>
  <c r="B67" i="3"/>
  <c r="B65" i="3" s="1"/>
  <c r="C65" i="3"/>
  <c r="C47" i="3"/>
  <c r="B49" i="3"/>
  <c r="B47" i="3" s="1"/>
  <c r="D39" i="3"/>
  <c r="D55" i="3"/>
  <c r="D29" i="3"/>
  <c r="D65" i="3"/>
  <c r="D47" i="3"/>
  <c r="L77" i="3"/>
  <c r="L90" i="3" s="1"/>
  <c r="L12" i="3"/>
  <c r="B77" i="3" l="1"/>
  <c r="B12" i="3"/>
  <c r="C77" i="3"/>
  <c r="C12" i="3"/>
  <c r="D77" i="3"/>
  <c r="D12" i="3"/>
  <c r="K55" i="3" l="1"/>
  <c r="K83" i="3"/>
  <c r="K88" i="3" s="1"/>
  <c r="K65" i="3"/>
  <c r="K39" i="3"/>
  <c r="K29" i="3"/>
  <c r="K19" i="3"/>
  <c r="K77" i="3" l="1"/>
  <c r="J83" i="3"/>
  <c r="J88" i="3" s="1"/>
  <c r="J65" i="3"/>
  <c r="J55" i="3"/>
  <c r="J39" i="3"/>
  <c r="J29" i="3"/>
  <c r="J19" i="3"/>
  <c r="J12" i="3" l="1"/>
  <c r="J77" i="3"/>
  <c r="J90" i="3" s="1"/>
  <c r="H55" i="3"/>
  <c r="I55" i="3"/>
  <c r="I19" i="3" l="1"/>
  <c r="I83" i="3" l="1"/>
  <c r="I88" i="3" s="1"/>
  <c r="I65" i="3"/>
  <c r="I39" i="3"/>
  <c r="H29" i="3"/>
  <c r="I29" i="3"/>
  <c r="I12" i="3" l="1"/>
  <c r="I77" i="3"/>
  <c r="I90" i="3" s="1"/>
  <c r="H65" i="3" l="1"/>
  <c r="H83" i="3"/>
  <c r="H88" i="3" s="1"/>
  <c r="H39" i="3"/>
  <c r="H19" i="3"/>
  <c r="H12" i="3" l="1"/>
  <c r="H77" i="3"/>
  <c r="H90" i="3" s="1"/>
  <c r="G83" i="3"/>
  <c r="G88" i="3" s="1"/>
  <c r="G65" i="3"/>
  <c r="F65" i="3"/>
  <c r="G55" i="3"/>
  <c r="F55" i="3"/>
  <c r="E55" i="3"/>
  <c r="G39" i="3"/>
  <c r="G29" i="3"/>
  <c r="G19" i="3"/>
  <c r="G12" i="3" l="1"/>
  <c r="G77" i="3"/>
  <c r="G90" i="3" s="1"/>
  <c r="F39" i="3"/>
  <c r="E80" i="3"/>
  <c r="F80" i="3"/>
  <c r="D80" i="3"/>
  <c r="E83" i="3"/>
  <c r="F83" i="3"/>
  <c r="F88" i="3" l="1"/>
  <c r="E88" i="3"/>
  <c r="E29" i="3"/>
  <c r="F29" i="3"/>
  <c r="F19" i="3"/>
  <c r="F77" i="3" l="1"/>
  <c r="F90" i="3" s="1"/>
  <c r="F12" i="3"/>
  <c r="E65" i="3"/>
  <c r="E39" i="3" l="1"/>
  <c r="E47" i="3"/>
  <c r="E19" i="3"/>
  <c r="E12" i="3" l="1"/>
  <c r="K90" i="3"/>
  <c r="K12" i="3"/>
  <c r="E77" i="3"/>
  <c r="D87" i="3" l="1"/>
  <c r="D83" i="3" l="1"/>
  <c r="D88" i="3" s="1"/>
  <c r="D90" i="3" s="1"/>
  <c r="C87" i="3"/>
  <c r="E90" i="3"/>
  <c r="B87" i="3" l="1"/>
  <c r="B83" i="3" s="1"/>
  <c r="B88" i="3" s="1"/>
  <c r="B90" i="3" s="1"/>
  <c r="C83" i="3"/>
  <c r="C88" i="3" s="1"/>
  <c r="C90" i="3" s="1"/>
  <c r="D102" i="3" s="1"/>
</calcChain>
</file>

<file path=xl/sharedStrings.xml><?xml version="1.0" encoding="utf-8"?>
<sst xmlns="http://schemas.openxmlformats.org/spreadsheetml/2006/main" count="208" uniqueCount="122">
  <si>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</si>
  <si>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</si>
  <si>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</si>
  <si>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</si>
  <si>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</si>
  <si>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</si>
  <si>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</si>
  <si>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</si>
  <si>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</si>
  <si>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</si>
  <si>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</si>
  <si>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</si>
  <si>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</si>
  <si>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</si>
  <si>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</si>
  <si>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</si>
  <si>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</si>
  <si>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</si>
  <si>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</si>
  <si>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</si>
  <si>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</si>
  <si>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</si>
  <si>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</si>
  <si>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</si>
  <si>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</si>
  <si>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</si>
  <si>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</si>
  <si>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</si>
  <si>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</si>
  <si>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</si>
  <si>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</si>
  <si>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</si>
  <si>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</si>
  <si>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</si>
  <si>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</si>
  <si>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</si>
  <si>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</si>
  <si>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</si>
  <si>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</si>
  <si>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</si>
  <si>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</si>
  <si>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</si>
  <si>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</si>
  <si>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</si>
  <si>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</si>
  <si>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</si>
  <si>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</si>
  <si>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</si>
  <si>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</si>
  <si>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</si>
  <si>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</si>
  <si>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</si>
  <si>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</si>
  <si>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</si>
  <si>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</si>
  <si>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</si>
  <si>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</si>
  <si>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</si>
  <si>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</si>
  <si>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</si>
  <si>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</si>
  <si>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</si>
  <si>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</si>
  <si>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</si>
  <si>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</si>
  <si>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</si>
  <si>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</si>
  <si>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</si>
  <si>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</si>
  <si>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</si>
  <si>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</si>
  <si>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</si>
  <si>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</si>
  <si>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</si>
  <si>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</si>
  <si>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</si>
  <si>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</si>
  <si>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</si>
  <si>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</si>
  <si>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 xml:space="preserve">Enero </t>
  </si>
  <si>
    <t xml:space="preserve">Febrero </t>
  </si>
  <si>
    <t>Marzo</t>
  </si>
  <si>
    <t>Abril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</si>
  <si>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</si>
  <si>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</si>
  <si>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</si>
  <si>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</si>
  <si>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</si>
  <si>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</si>
  <si>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Total </t>
  </si>
  <si>
    <t>Fuente: [10-20]</t>
  </si>
  <si>
    <t>Preparado por: _____________________</t>
  </si>
  <si>
    <t>Revisado por: ______________________</t>
  </si>
  <si>
    <t>Autorizado por :_____________________</t>
  </si>
  <si>
    <t>Licda. Celeida Veriguete de Sánchez</t>
  </si>
  <si>
    <t>Enc. De Ejecución Presupuestaria</t>
  </si>
  <si>
    <t>Dierctor Financiero</t>
  </si>
  <si>
    <t>Mayo</t>
  </si>
  <si>
    <t xml:space="preserve">Junio </t>
  </si>
  <si>
    <t xml:space="preserve">Julio </t>
  </si>
  <si>
    <t xml:space="preserve">Agosto  </t>
  </si>
  <si>
    <t>Septiembre</t>
  </si>
  <si>
    <t>Octubre</t>
  </si>
  <si>
    <t>Noviembre</t>
  </si>
  <si>
    <t xml:space="preserve">Diciembre </t>
  </si>
  <si>
    <t>Viceministro Administrativo y Financiero</t>
  </si>
  <si>
    <t xml:space="preserve">Licdo. José  Cancel </t>
  </si>
  <si>
    <t>Licdo. Noel Luperón Ramírez</t>
  </si>
  <si>
    <t>Aprobado</t>
  </si>
  <si>
    <t xml:space="preserve"> Modificado</t>
  </si>
  <si>
    <t xml:space="preserve">PRESUPUESTO </t>
  </si>
  <si>
    <t xml:space="preserve">EJECUCION </t>
  </si>
  <si>
    <t>Fecha de registro: desde el [01] Diciembre]  del [2021]</t>
  </si>
  <si>
    <t>Fecha de imputación: hasta el [31] de Diciembre ] del [2021]</t>
  </si>
  <si>
    <t>Ministerio de Educación Superior, Ciencia y Tecnología</t>
  </si>
  <si>
    <t xml:space="preserve">Presupuesto de Gastos y Aplicaciones Financieras </t>
  </si>
  <si>
    <t>Presupuesto Aprobado</t>
  </si>
  <si>
    <t>Presupuesto Modificado</t>
  </si>
  <si>
    <t>TOTAL APLICACIONES FINANCIERAS</t>
  </si>
  <si>
    <t>Año [2022]</t>
  </si>
  <si>
    <t xml:space="preserve">Licdo. José A, Cancel </t>
  </si>
  <si>
    <t>Viceministro 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</si>
</sst>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9.5"/>
      <color theme="1"/>
      <name val="Arial Narrow"/>
      <family val="2"/>
    </font>
    <font>
      <sz val="9.5"/>
      <color theme="1"/>
      <name val="Arial Narrow"/>
      <family val="2"/>
    </font>
    <font>
      <b/>
      <sz val="8.5"/>
      <color theme="1"/>
      <name val="Arial Narrow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color theme="1"/>
      <name val="Arial Narrow"/>
      <family val="2"/>
    </font>
    <font>
      <sz val="8.5"/>
      <color theme="1"/>
      <name val="Calibri"/>
      <family val="2"/>
      <scheme val="minor"/>
    </font>
    <font>
      <sz val="8.5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</cellStyleXfs>
  <cellXfs count="91">
    <xf numFmtId="0" fontId="0" fillId="0" borderId="0" xfId="0"/>
    <xf numFmtId="0" fontId="2" fillId="0" borderId="0" xfId="0" applyFont="1"/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6" fillId="0" borderId="0" xfId="0" applyFont="1"/>
    <xf numFmtId="43" fontId="10" fillId="0" borderId="0" xfId="1" applyFont="1"/>
    <xf numFmtId="0" fontId="10" fillId="0" borderId="0" xfId="0" applyFont="1"/>
    <xf numFmtId="0" fontId="11" fillId="0" borderId="0" xfId="0" applyFont="1"/>
    <xf numFmtId="164" fontId="10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164" fontId="14" fillId="0" borderId="0" xfId="3" applyNumberFormat="1" applyFont="1" applyAlignment="1">
      <alignment horizontal="right"/>
    </xf>
    <xf numFmtId="43" fontId="12" fillId="0" borderId="0" xfId="0" applyNumberFormat="1" applyFont="1"/>
    <xf numFmtId="0" fontId="13" fillId="0" borderId="0" xfId="0" applyFont="1"/>
    <xf numFmtId="164" fontId="12" fillId="0" borderId="0" xfId="0" applyNumberFormat="1" applyFont="1"/>
    <xf numFmtId="165" fontId="12" fillId="0" borderId="0" xfId="0" applyNumberFormat="1" applyFont="1"/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/>
    <xf numFmtId="165" fontId="15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7" fillId="0" borderId="0" xfId="0" applyFont="1"/>
    <xf numFmtId="43" fontId="11" fillId="0" borderId="0" xfId="0" applyNumberFormat="1" applyFont="1"/>
    <xf numFmtId="0" fontId="18" fillId="2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 indent="2"/>
    </xf>
    <xf numFmtId="0" fontId="19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43" fontId="21" fillId="0" borderId="0" xfId="0" applyNumberFormat="1" applyFont="1" applyAlignment="1">
      <alignment horizontal="right"/>
    </xf>
    <xf numFmtId="43" fontId="22" fillId="0" borderId="0" xfId="0" applyNumberFormat="1" applyFont="1" applyAlignment="1">
      <alignment horizontal="right"/>
    </xf>
    <xf numFmtId="43" fontId="23" fillId="0" borderId="0" xfId="1" applyFont="1"/>
    <xf numFmtId="165" fontId="23" fillId="0" borderId="0" xfId="0" applyNumberFormat="1" applyFont="1" applyAlignment="1">
      <alignment vertical="center" wrapText="1"/>
    </xf>
    <xf numFmtId="0" fontId="24" fillId="0" borderId="0" xfId="0" applyFont="1"/>
    <xf numFmtId="0" fontId="23" fillId="0" borderId="0" xfId="0" applyFont="1"/>
    <xf numFmtId="43" fontId="22" fillId="0" borderId="0" xfId="0" applyNumberFormat="1" applyFont="1" applyAlignment="1">
      <alignment horizontal="right" vertical="center"/>
    </xf>
    <xf numFmtId="43" fontId="20" fillId="0" borderId="0" xfId="1" applyFont="1"/>
    <xf numFmtId="43" fontId="24" fillId="0" borderId="0" xfId="1" applyFont="1"/>
    <xf numFmtId="43" fontId="24" fillId="0" borderId="0" xfId="0" applyNumberFormat="1" applyFont="1"/>
    <xf numFmtId="0" fontId="24" fillId="0" borderId="0" xfId="0" applyFont="1" applyBorder="1"/>
    <xf numFmtId="4" fontId="25" fillId="4" borderId="0" xfId="0" applyNumberFormat="1" applyFont="1" applyFill="1" applyBorder="1"/>
    <xf numFmtId="165" fontId="20" fillId="0" borderId="1" xfId="0" applyNumberFormat="1" applyFont="1" applyBorder="1" applyAlignment="1">
      <alignment vertical="center" wrapText="1"/>
    </xf>
    <xf numFmtId="43" fontId="20" fillId="0" borderId="1" xfId="1" applyFont="1" applyBorder="1" applyAlignment="1">
      <alignment vertical="center" wrapText="1"/>
    </xf>
    <xf numFmtId="43" fontId="26" fillId="0" borderId="0" xfId="0" applyNumberFormat="1" applyFont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43" fontId="27" fillId="0" borderId="0" xfId="0" applyNumberFormat="1" applyFont="1" applyAlignment="1">
      <alignment horizontal="right"/>
    </xf>
    <xf numFmtId="165" fontId="5" fillId="0" borderId="0" xfId="0" applyNumberFormat="1" applyFont="1" applyAlignment="1">
      <alignment vertical="center" wrapText="1"/>
    </xf>
    <xf numFmtId="43" fontId="4" fillId="3" borderId="0" xfId="1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3" fontId="12" fillId="0" borderId="0" xfId="1" applyFont="1"/>
    <xf numFmtId="43" fontId="10" fillId="0" borderId="0" xfId="0" applyNumberFormat="1" applyFont="1"/>
    <xf numFmtId="0" fontId="23" fillId="0" borderId="0" xfId="0" applyFont="1" applyAlignment="1">
      <alignment horizontal="left" vertical="center" wrapText="1" indent="2"/>
    </xf>
    <xf numFmtId="0" fontId="23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65" fontId="23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43" fontId="28" fillId="0" borderId="1" xfId="1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43" fontId="28" fillId="0" borderId="0" xfId="1" applyFont="1" applyAlignment="1">
      <alignment vertical="center" wrapText="1"/>
    </xf>
    <xf numFmtId="43" fontId="28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28" fillId="2" borderId="2" xfId="0" applyFont="1" applyFill="1" applyBorder="1" applyAlignment="1">
      <alignment horizontal="left" vertical="center" wrapText="1"/>
    </xf>
    <xf numFmtId="165" fontId="28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8" fillId="0" borderId="1" xfId="0" applyNumberFormat="1" applyFont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165" fontId="28" fillId="3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0" fillId="0" borderId="0" xfId="0" applyFont="1"/>
    <xf numFmtId="0" fontId="2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 xr:uid="{8D2AA4B3-585F-4088-9848-05B98931399B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161925</xdr:rowOff>
    </xdr:from>
    <xdr:to>
      <xdr:col>0</xdr:col>
      <xdr:colOff>976066</xdr:colOff>
      <xdr:row>5</xdr:row>
      <xdr:rowOff>10675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7B220715-B156-412B-8658-22BF129FE746}"/>
            </a:ext>
          </a:extLst>
        </xdr:cNvPr>
        <xdr:cNvSpPr/>
      </xdr:nvSpPr>
      <xdr:spPr>
        <a:xfrm>
          <a:off x="76200" y="619125"/>
          <a:ext cx="899866" cy="429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1876425</xdr:colOff>
      <xdr:row>5</xdr:row>
      <xdr:rowOff>95249</xdr:rowOff>
    </xdr:to>
    <xdr:pic>
      <xdr:nvPicPr>
        <xdr:cNvPr id="7" name="Imagen 6" descr="Presidencia Logo">
          <a:extLst>
            <a:ext uri="{FF2B5EF4-FFF2-40B4-BE49-F238E27FC236}">
              <a16:creationId xmlns:a16="http://schemas.microsoft.com/office/drawing/2014/main" id="{3A83E72F-653D-444F-B7E0-5C5473D95E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1876425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2076450</xdr:colOff>
      <xdr:row>3</xdr:row>
      <xdr:rowOff>28575</xdr:rowOff>
    </xdr:from>
    <xdr:to>
      <xdr:col>1</xdr:col>
      <xdr:colOff>752475</xdr:colOff>
      <xdr:row>6</xdr:row>
      <xdr:rowOff>190499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9B3A036-8FE7-412A-A59D-009596F93A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600075"/>
          <a:ext cx="1876425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45A4E-9B0F-412C-A244-F40F14243745}">
  <dimension ref="A1:A6"/>
  <sheetViews>
    <sheetView workbookViewId="0">
      <selection activeCell="D24" sqref="D24:D27"/>
    </sheetView>
  </sheetViews>
  <sheetFormatPr baseColWidth="10" defaultColWidth="11.42578125" defaultRowHeight="15" x14ac:dyDescent="0.25"/>
  <sheetData>
    <row r="1" spans="1:1" ht="18.75" x14ac:dyDescent="0.3">
      <c r="A1" s="1" t="s">
        <v>37</v>
      </c>
    </row>
    <row r="2" spans="1:1" x14ac:dyDescent="0.25">
      <c r="A2" s="3" t="s">
        <v>86</v>
      </c>
    </row>
    <row r="3" spans="1:1" x14ac:dyDescent="0.25">
      <c r="A3" s="3" t="s">
        <v>87</v>
      </c>
    </row>
    <row r="4" spans="1:1" ht="18.75" x14ac:dyDescent="0.3">
      <c r="A4" s="1" t="s">
        <v>83</v>
      </c>
    </row>
    <row r="5" spans="1:1" x14ac:dyDescent="0.25">
      <c r="A5" s="3" t="s">
        <v>84</v>
      </c>
    </row>
    <row r="6" spans="1:1" x14ac:dyDescent="0.25">
      <c r="A6" s="3" t="s">
        <v>85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EE685-E27D-40CA-85E0-469DF590B6BB}">
  <dimension ref="A1:C103"/>
  <sheetViews>
    <sheetView topLeftCell="A79" workbookViewId="0">
      <selection activeCell="K99" sqref="K99"/>
    </sheetView>
  </sheetViews>
  <sheetFormatPr baseColWidth="10" defaultColWidth="9.140625" defaultRowHeight="15" x14ac:dyDescent="0.25"/>
  <cols>
    <col min="1" max="1" width="54.5703125" customWidth="1"/>
    <col min="2" max="2" width="16" bestFit="1" customWidth="1"/>
    <col min="3" max="3" width="15" customWidth="1"/>
    <col min="4" max="4" width="11.5703125" bestFit="1" customWidth="1"/>
  </cols>
  <sheetData>
    <row r="1" spans="1:3" ht="18" x14ac:dyDescent="0.25">
      <c r="A1" s="84" t="s">
        <v>114</v>
      </c>
      <c r="B1" s="84"/>
      <c r="C1" s="84"/>
    </row>
    <row r="2" spans="1:3" ht="18" x14ac:dyDescent="0.25">
      <c r="A2" s="84" t="s">
        <v>119</v>
      </c>
      <c r="B2" s="84"/>
      <c r="C2" s="84"/>
    </row>
    <row r="3" spans="1:3" ht="15.75" x14ac:dyDescent="0.25">
      <c r="A3" s="85" t="s">
        <v>115</v>
      </c>
      <c r="B3" s="85"/>
      <c r="C3" s="85"/>
    </row>
    <row r="4" spans="1:3" x14ac:dyDescent="0.25">
      <c r="A4" s="86" t="s">
        <v>36</v>
      </c>
      <c r="B4" s="86"/>
      <c r="C4" s="86"/>
    </row>
    <row r="5" spans="1:3" ht="19.5" customHeight="1" x14ac:dyDescent="0.25">
      <c r="A5" s="63"/>
      <c r="B5" s="63"/>
      <c r="C5" s="63"/>
    </row>
    <row r="7" spans="1:3" ht="29.25" customHeight="1" x14ac:dyDescent="0.25">
      <c r="A7" s="64" t="s">
        <v>0</v>
      </c>
      <c r="B7" s="2" t="s">
        <v>116</v>
      </c>
      <c r="C7" s="2" t="s">
        <v>117</v>
      </c>
    </row>
    <row r="8" spans="1:3" x14ac:dyDescent="0.25">
      <c r="A8" s="65" t="s">
        <v>1</v>
      </c>
      <c r="B8" s="66"/>
      <c r="C8" s="66"/>
    </row>
    <row r="9" spans="1:3" x14ac:dyDescent="0.25">
      <c r="A9" s="67" t="s">
        <v>2</v>
      </c>
      <c r="B9" s="68">
        <f>+B10+B11+B12+B13+B14</f>
        <v>829991366</v>
      </c>
      <c r="C9" s="69"/>
    </row>
    <row r="10" spans="1:3" x14ac:dyDescent="0.25">
      <c r="A10" s="70" t="s">
        <v>3</v>
      </c>
      <c r="B10" s="71">
        <v>696085905</v>
      </c>
      <c r="C10" s="71"/>
    </row>
    <row r="11" spans="1:3" x14ac:dyDescent="0.25">
      <c r="A11" s="70" t="s">
        <v>4</v>
      </c>
      <c r="B11" s="71">
        <v>42185680</v>
      </c>
    </row>
    <row r="12" spans="1:3" x14ac:dyDescent="0.25">
      <c r="A12" s="70" t="s">
        <v>38</v>
      </c>
      <c r="B12" s="71">
        <v>0</v>
      </c>
    </row>
    <row r="13" spans="1:3" x14ac:dyDescent="0.25">
      <c r="A13" s="70" t="s">
        <v>5</v>
      </c>
      <c r="B13" s="71">
        <v>0</v>
      </c>
    </row>
    <row r="14" spans="1:3" x14ac:dyDescent="0.25">
      <c r="A14" s="70" t="s">
        <v>6</v>
      </c>
      <c r="B14" s="71">
        <v>91719781</v>
      </c>
    </row>
    <row r="15" spans="1:3" x14ac:dyDescent="0.25">
      <c r="A15" s="67" t="s">
        <v>7</v>
      </c>
      <c r="B15" s="72">
        <f>B16+B17+B18+B19+B20+B21+B22+B23+B24</f>
        <v>516581862</v>
      </c>
    </row>
    <row r="16" spans="1:3" x14ac:dyDescent="0.25">
      <c r="A16" s="70" t="s">
        <v>8</v>
      </c>
      <c r="B16" s="71">
        <v>38883408</v>
      </c>
    </row>
    <row r="17" spans="1:2" x14ac:dyDescent="0.25">
      <c r="A17" s="70" t="s">
        <v>9</v>
      </c>
      <c r="B17" s="71">
        <v>13164399</v>
      </c>
    </row>
    <row r="18" spans="1:2" x14ac:dyDescent="0.25">
      <c r="A18" s="70" t="s">
        <v>10</v>
      </c>
      <c r="B18" s="71">
        <v>21485772</v>
      </c>
    </row>
    <row r="19" spans="1:2" ht="18" customHeight="1" x14ac:dyDescent="0.25">
      <c r="A19" s="70" t="s">
        <v>11</v>
      </c>
      <c r="B19" s="71">
        <v>6489026</v>
      </c>
    </row>
    <row r="20" spans="1:2" x14ac:dyDescent="0.25">
      <c r="A20" s="70" t="s">
        <v>12</v>
      </c>
      <c r="B20" s="71">
        <v>61304837</v>
      </c>
    </row>
    <row r="21" spans="1:2" x14ac:dyDescent="0.25">
      <c r="A21" s="70" t="s">
        <v>13</v>
      </c>
      <c r="B21" s="71">
        <v>24155843</v>
      </c>
    </row>
    <row r="22" spans="1:2" ht="30" x14ac:dyDescent="0.25">
      <c r="A22" s="70" t="s">
        <v>14</v>
      </c>
      <c r="B22" s="71">
        <v>20781446</v>
      </c>
    </row>
    <row r="23" spans="1:2" ht="30" x14ac:dyDescent="0.25">
      <c r="A23" s="70" t="s">
        <v>15</v>
      </c>
      <c r="B23" s="71">
        <v>323232721</v>
      </c>
    </row>
    <row r="24" spans="1:2" x14ac:dyDescent="0.25">
      <c r="A24" s="70" t="s">
        <v>39</v>
      </c>
      <c r="B24" s="71">
        <v>7084410</v>
      </c>
    </row>
    <row r="25" spans="1:2" x14ac:dyDescent="0.25">
      <c r="A25" s="67" t="s">
        <v>16</v>
      </c>
      <c r="B25" s="72">
        <f>+B26+B27+B28+B29+B30+B31+B32+B33+B34</f>
        <v>109154770</v>
      </c>
    </row>
    <row r="26" spans="1:2" x14ac:dyDescent="0.25">
      <c r="A26" s="70" t="s">
        <v>17</v>
      </c>
      <c r="B26" s="71">
        <v>1700000</v>
      </c>
    </row>
    <row r="27" spans="1:2" x14ac:dyDescent="0.25">
      <c r="A27" s="70" t="s">
        <v>18</v>
      </c>
      <c r="B27" s="71">
        <v>4800000</v>
      </c>
    </row>
    <row r="28" spans="1:2" x14ac:dyDescent="0.25">
      <c r="A28" s="70" t="s">
        <v>19</v>
      </c>
      <c r="B28" s="71">
        <v>57681627</v>
      </c>
    </row>
    <row r="29" spans="1:2" x14ac:dyDescent="0.25">
      <c r="A29" s="70" t="s">
        <v>20</v>
      </c>
      <c r="B29" s="71">
        <v>400000</v>
      </c>
    </row>
    <row r="30" spans="1:2" x14ac:dyDescent="0.25">
      <c r="A30" s="70" t="s">
        <v>21</v>
      </c>
      <c r="B30" s="71">
        <v>570200</v>
      </c>
    </row>
    <row r="31" spans="1:2" ht="30" x14ac:dyDescent="0.25">
      <c r="A31" s="70" t="s">
        <v>22</v>
      </c>
      <c r="B31" s="71">
        <v>2724000</v>
      </c>
    </row>
    <row r="32" spans="1:2" ht="30" x14ac:dyDescent="0.25">
      <c r="A32" s="70" t="s">
        <v>23</v>
      </c>
      <c r="B32" s="71">
        <v>11900000</v>
      </c>
    </row>
    <row r="33" spans="1:2" ht="30" x14ac:dyDescent="0.25">
      <c r="A33" s="70" t="s">
        <v>40</v>
      </c>
      <c r="B33" s="71">
        <v>0</v>
      </c>
    </row>
    <row r="34" spans="1:2" x14ac:dyDescent="0.25">
      <c r="A34" s="70" t="s">
        <v>24</v>
      </c>
      <c r="B34" s="71">
        <v>29378943</v>
      </c>
    </row>
    <row r="35" spans="1:2" x14ac:dyDescent="0.25">
      <c r="A35" s="67" t="s">
        <v>25</v>
      </c>
      <c r="B35" s="72">
        <f>B36+B37+B38+B39+B40+B41+B42</f>
        <v>12775836889</v>
      </c>
    </row>
    <row r="36" spans="1:2" ht="30" x14ac:dyDescent="0.25">
      <c r="A36" s="70" t="s">
        <v>26</v>
      </c>
      <c r="B36" s="71">
        <v>2573793074</v>
      </c>
    </row>
    <row r="37" spans="1:2" ht="30" x14ac:dyDescent="0.25">
      <c r="A37" s="70" t="s">
        <v>41</v>
      </c>
      <c r="B37" s="71">
        <v>9594966537</v>
      </c>
    </row>
    <row r="38" spans="1:2" ht="30" x14ac:dyDescent="0.25">
      <c r="A38" s="70" t="s">
        <v>42</v>
      </c>
      <c r="B38" s="71">
        <v>0</v>
      </c>
    </row>
    <row r="39" spans="1:2" ht="30" x14ac:dyDescent="0.25">
      <c r="A39" s="70" t="s">
        <v>43</v>
      </c>
      <c r="B39" s="71">
        <v>0</v>
      </c>
    </row>
    <row r="40" spans="1:2" ht="30" x14ac:dyDescent="0.25">
      <c r="A40" s="70" t="s">
        <v>44</v>
      </c>
      <c r="B40" s="71">
        <v>0</v>
      </c>
    </row>
    <row r="41" spans="1:2" ht="30" x14ac:dyDescent="0.25">
      <c r="A41" s="70" t="s">
        <v>27</v>
      </c>
      <c r="B41" s="71">
        <v>1350000</v>
      </c>
    </row>
    <row r="42" spans="1:2" ht="30" x14ac:dyDescent="0.25">
      <c r="A42" s="70" t="s">
        <v>45</v>
      </c>
      <c r="B42" s="71">
        <v>605727278</v>
      </c>
    </row>
    <row r="43" spans="1:2" x14ac:dyDescent="0.25">
      <c r="A43" s="67" t="s">
        <v>46</v>
      </c>
      <c r="B43" s="72">
        <f>B44+B45+B46+B47+B48+B49+B50</f>
        <v>0</v>
      </c>
    </row>
    <row r="44" spans="1:2" x14ac:dyDescent="0.25">
      <c r="A44" s="70" t="s">
        <v>47</v>
      </c>
      <c r="B44" s="71">
        <v>0</v>
      </c>
    </row>
    <row r="45" spans="1:2" ht="30" x14ac:dyDescent="0.25">
      <c r="A45" s="70" t="s">
        <v>48</v>
      </c>
      <c r="B45" s="71">
        <v>0</v>
      </c>
    </row>
    <row r="46" spans="1:2" ht="30" x14ac:dyDescent="0.25">
      <c r="A46" s="70" t="s">
        <v>49</v>
      </c>
      <c r="B46" s="71">
        <v>0</v>
      </c>
    </row>
    <row r="47" spans="1:2" ht="30" x14ac:dyDescent="0.25">
      <c r="A47" s="70" t="s">
        <v>50</v>
      </c>
      <c r="B47" s="71">
        <v>0</v>
      </c>
    </row>
    <row r="48" spans="1:2" ht="30" x14ac:dyDescent="0.25">
      <c r="A48" s="70" t="s">
        <v>51</v>
      </c>
      <c r="B48" s="71">
        <v>0</v>
      </c>
    </row>
    <row r="49" spans="1:2" x14ac:dyDescent="0.25">
      <c r="A49" s="70" t="s">
        <v>52</v>
      </c>
      <c r="B49" s="71">
        <v>0</v>
      </c>
    </row>
    <row r="50" spans="1:2" ht="30" x14ac:dyDescent="0.25">
      <c r="A50" s="70" t="s">
        <v>53</v>
      </c>
      <c r="B50" s="71">
        <v>0</v>
      </c>
    </row>
    <row r="51" spans="1:2" x14ac:dyDescent="0.25">
      <c r="A51" s="73" t="s">
        <v>28</v>
      </c>
      <c r="B51" s="72">
        <f>B52+B53+B54+B55+B56+B57+B58+B59+B60</f>
        <v>72251564</v>
      </c>
    </row>
    <row r="52" spans="1:2" x14ac:dyDescent="0.25">
      <c r="A52" s="74" t="s">
        <v>29</v>
      </c>
      <c r="B52" s="71">
        <v>53861154</v>
      </c>
    </row>
    <row r="53" spans="1:2" ht="30" x14ac:dyDescent="0.25">
      <c r="A53" s="70" t="s">
        <v>30</v>
      </c>
      <c r="B53" s="71">
        <v>573910</v>
      </c>
    </row>
    <row r="54" spans="1:2" ht="30" x14ac:dyDescent="0.25">
      <c r="A54" s="70" t="s">
        <v>31</v>
      </c>
      <c r="B54" s="71">
        <v>550000</v>
      </c>
    </row>
    <row r="55" spans="1:2" ht="30" x14ac:dyDescent="0.25">
      <c r="A55" s="70" t="s">
        <v>32</v>
      </c>
      <c r="B55" s="71">
        <v>4000000</v>
      </c>
    </row>
    <row r="56" spans="1:2" x14ac:dyDescent="0.25">
      <c r="A56" s="70" t="s">
        <v>33</v>
      </c>
      <c r="B56" s="71">
        <v>9400000</v>
      </c>
    </row>
    <row r="57" spans="1:2" x14ac:dyDescent="0.25">
      <c r="A57" s="70" t="s">
        <v>54</v>
      </c>
      <c r="B57" s="71">
        <v>1052500</v>
      </c>
    </row>
    <row r="58" spans="1:2" x14ac:dyDescent="0.25">
      <c r="A58" s="70" t="s">
        <v>55</v>
      </c>
      <c r="B58" s="71">
        <v>0</v>
      </c>
    </row>
    <row r="59" spans="1:2" x14ac:dyDescent="0.25">
      <c r="A59" s="70" t="s">
        <v>34</v>
      </c>
      <c r="B59" s="71">
        <v>2814000</v>
      </c>
    </row>
    <row r="60" spans="1:2" ht="30" x14ac:dyDescent="0.25">
      <c r="A60" s="70" t="s">
        <v>56</v>
      </c>
      <c r="B60" s="71">
        <v>0</v>
      </c>
    </row>
    <row r="61" spans="1:2" x14ac:dyDescent="0.25">
      <c r="A61" s="67" t="s">
        <v>57</v>
      </c>
      <c r="B61" s="72">
        <f>B62+B63+B64+B65</f>
        <v>17418947</v>
      </c>
    </row>
    <row r="62" spans="1:2" x14ac:dyDescent="0.25">
      <c r="A62" s="70" t="s">
        <v>58</v>
      </c>
      <c r="B62" s="71">
        <v>17418947</v>
      </c>
    </row>
    <row r="63" spans="1:2" x14ac:dyDescent="0.25">
      <c r="A63" s="70" t="s">
        <v>59</v>
      </c>
      <c r="B63" s="71">
        <v>0</v>
      </c>
    </row>
    <row r="64" spans="1:2" x14ac:dyDescent="0.25">
      <c r="A64" s="70" t="s">
        <v>60</v>
      </c>
      <c r="B64" s="71">
        <v>0</v>
      </c>
    </row>
    <row r="65" spans="1:3" ht="30" x14ac:dyDescent="0.25">
      <c r="A65" s="70" t="s">
        <v>61</v>
      </c>
      <c r="B65" s="71">
        <v>0</v>
      </c>
    </row>
    <row r="66" spans="1:3" ht="30" x14ac:dyDescent="0.25">
      <c r="A66" s="67" t="s">
        <v>62</v>
      </c>
      <c r="B66" s="72">
        <f>+B67+B68+B69+B70+B71+B72</f>
        <v>0</v>
      </c>
    </row>
    <row r="67" spans="1:3" x14ac:dyDescent="0.25">
      <c r="A67" s="70" t="s">
        <v>63</v>
      </c>
      <c r="B67" s="71">
        <v>0</v>
      </c>
    </row>
    <row r="68" spans="1:3" ht="30" x14ac:dyDescent="0.25">
      <c r="A68" s="70" t="s">
        <v>64</v>
      </c>
      <c r="B68" s="71">
        <v>0</v>
      </c>
    </row>
    <row r="69" spans="1:3" x14ac:dyDescent="0.25">
      <c r="A69" s="67" t="s">
        <v>65</v>
      </c>
      <c r="B69" s="72">
        <v>0</v>
      </c>
    </row>
    <row r="70" spans="1:3" x14ac:dyDescent="0.25">
      <c r="A70" s="70" t="s">
        <v>66</v>
      </c>
      <c r="B70" s="71">
        <v>0</v>
      </c>
    </row>
    <row r="71" spans="1:3" x14ac:dyDescent="0.25">
      <c r="A71" s="70" t="s">
        <v>67</v>
      </c>
      <c r="B71" s="71">
        <v>0</v>
      </c>
    </row>
    <row r="72" spans="1:3" ht="30" x14ac:dyDescent="0.25">
      <c r="A72" s="70" t="s">
        <v>68</v>
      </c>
      <c r="B72" s="71">
        <v>0</v>
      </c>
    </row>
    <row r="73" spans="1:3" x14ac:dyDescent="0.25">
      <c r="A73" s="75" t="s">
        <v>35</v>
      </c>
      <c r="B73" s="76">
        <f>B69+B66+B61+B51+B35+B25+B15+B9</f>
        <v>14321235398</v>
      </c>
      <c r="C73" s="76"/>
    </row>
    <row r="74" spans="1:3" x14ac:dyDescent="0.25">
      <c r="A74" s="77"/>
      <c r="B74" s="71"/>
    </row>
    <row r="75" spans="1:3" x14ac:dyDescent="0.25">
      <c r="A75" s="65" t="s">
        <v>69</v>
      </c>
      <c r="B75" s="78">
        <f>+B76+B79+B82</f>
        <v>0</v>
      </c>
      <c r="C75" s="78"/>
    </row>
    <row r="76" spans="1:3" x14ac:dyDescent="0.25">
      <c r="A76" s="73" t="s">
        <v>70</v>
      </c>
      <c r="B76" s="72">
        <f>+B77+B78</f>
        <v>0</v>
      </c>
    </row>
    <row r="77" spans="1:3" x14ac:dyDescent="0.25">
      <c r="A77" s="77" t="s">
        <v>71</v>
      </c>
      <c r="B77" s="71">
        <v>0</v>
      </c>
    </row>
    <row r="78" spans="1:3" ht="30" x14ac:dyDescent="0.25">
      <c r="A78" s="77" t="s">
        <v>72</v>
      </c>
      <c r="B78" s="71">
        <v>0</v>
      </c>
    </row>
    <row r="79" spans="1:3" x14ac:dyDescent="0.25">
      <c r="A79" s="73" t="s">
        <v>73</v>
      </c>
      <c r="B79" s="72">
        <f>B80+B81</f>
        <v>0</v>
      </c>
    </row>
    <row r="80" spans="1:3" x14ac:dyDescent="0.25">
      <c r="A80" s="74" t="s">
        <v>74</v>
      </c>
      <c r="B80" s="71"/>
    </row>
    <row r="81" spans="1:3" x14ac:dyDescent="0.25">
      <c r="A81" s="74" t="s">
        <v>75</v>
      </c>
      <c r="B81" s="71">
        <v>0</v>
      </c>
    </row>
    <row r="82" spans="1:3" x14ac:dyDescent="0.25">
      <c r="A82" s="73" t="s">
        <v>76</v>
      </c>
      <c r="B82" s="72">
        <f>+B83</f>
        <v>0</v>
      </c>
    </row>
    <row r="83" spans="1:3" x14ac:dyDescent="0.25">
      <c r="A83" s="74" t="s">
        <v>77</v>
      </c>
      <c r="B83" s="71">
        <v>0</v>
      </c>
    </row>
    <row r="84" spans="1:3" x14ac:dyDescent="0.25">
      <c r="A84" s="75" t="s">
        <v>118</v>
      </c>
      <c r="B84" s="76">
        <f>+B75</f>
        <v>0</v>
      </c>
      <c r="C84" s="76"/>
    </row>
    <row r="86" spans="1:3" ht="15.75" x14ac:dyDescent="0.25">
      <c r="A86" s="79" t="s">
        <v>78</v>
      </c>
      <c r="B86" s="80">
        <f>B84+B73</f>
        <v>14321235398</v>
      </c>
      <c r="C86" s="80"/>
    </row>
    <row r="87" spans="1:3" x14ac:dyDescent="0.25">
      <c r="A87" t="s">
        <v>90</v>
      </c>
    </row>
    <row r="90" spans="1:3" x14ac:dyDescent="0.25">
      <c r="A90" s="81" t="s">
        <v>91</v>
      </c>
    </row>
    <row r="91" spans="1:3" x14ac:dyDescent="0.25">
      <c r="A91" s="82" t="s">
        <v>94</v>
      </c>
    </row>
    <row r="92" spans="1:3" x14ac:dyDescent="0.25">
      <c r="A92" s="82" t="s">
        <v>95</v>
      </c>
    </row>
    <row r="93" spans="1:3" x14ac:dyDescent="0.25">
      <c r="A93" s="81"/>
    </row>
    <row r="94" spans="1:3" x14ac:dyDescent="0.25">
      <c r="A94" s="81"/>
    </row>
    <row r="95" spans="1:3" x14ac:dyDescent="0.25">
      <c r="A95" s="81" t="s">
        <v>92</v>
      </c>
    </row>
    <row r="96" spans="1:3" x14ac:dyDescent="0.25">
      <c r="A96" s="82" t="s">
        <v>107</v>
      </c>
    </row>
    <row r="97" spans="1:1" x14ac:dyDescent="0.25">
      <c r="A97" s="82" t="s">
        <v>96</v>
      </c>
    </row>
    <row r="98" spans="1:1" x14ac:dyDescent="0.25">
      <c r="A98" s="82"/>
    </row>
    <row r="99" spans="1:1" x14ac:dyDescent="0.25">
      <c r="A99" s="7"/>
    </row>
    <row r="100" spans="1:1" x14ac:dyDescent="0.25">
      <c r="A100" s="7" t="s">
        <v>93</v>
      </c>
    </row>
    <row r="101" spans="1:1" x14ac:dyDescent="0.25">
      <c r="A101" s="83" t="s">
        <v>120</v>
      </c>
    </row>
    <row r="102" spans="1:1" x14ac:dyDescent="0.25">
      <c r="A102" s="83" t="s">
        <v>121</v>
      </c>
    </row>
    <row r="103" spans="1:1" x14ac:dyDescent="0.25">
      <c r="A103" s="7"/>
    </row>
  </sheetData>
  <mergeCells count="4">
    <mergeCell ref="A1:C1"/>
    <mergeCell ref="A2:C2"/>
    <mergeCell ref="A3:C3"/>
    <mergeCell ref="A4:C4"/>
  </mergeCells>
  <pageMargins left="0.81" right="0.7" top="0.31" bottom="0.23" header="0.3" footer="0.3"/>
  <pageSetup paperSize="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AC120"/>
  <sheetViews>
    <sheetView showGridLines="0" tabSelected="1" topLeftCell="A70" zoomScaleNormal="100" workbookViewId="0">
      <selection activeCell="R17" sqref="R17"/>
    </sheetView>
  </sheetViews>
  <sheetFormatPr baseColWidth="10" defaultColWidth="9.140625" defaultRowHeight="15" x14ac:dyDescent="0.25"/>
  <cols>
    <col min="1" max="1" width="48" customWidth="1"/>
    <col min="2" max="4" width="12.85546875" bestFit="1" customWidth="1"/>
    <col min="5" max="5" width="11" bestFit="1" customWidth="1"/>
    <col min="6" max="6" width="11.7109375" bestFit="1" customWidth="1"/>
    <col min="7" max="8" width="12.140625" bestFit="1" customWidth="1"/>
    <col min="9" max="10" width="11" bestFit="1" customWidth="1"/>
    <col min="11" max="13" width="12.140625" bestFit="1" customWidth="1"/>
    <col min="14" max="14" width="14.5703125" customWidth="1"/>
    <col min="15" max="15" width="13.140625" customWidth="1"/>
    <col min="16" max="16" width="12.140625" customWidth="1"/>
    <col min="18" max="18" width="96.7109375" bestFit="1" customWidth="1"/>
    <col min="20" max="21" width="6" bestFit="1" customWidth="1"/>
    <col min="22" max="22" width="15.85546875" customWidth="1"/>
    <col min="23" max="27" width="6" bestFit="1" customWidth="1"/>
    <col min="28" max="29" width="7" bestFit="1" customWidth="1"/>
  </cols>
  <sheetData>
    <row r="5" spans="1:29" ht="31.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29" ht="15.75" customHeight="1" x14ac:dyDescent="0.25">
      <c r="A6" s="85" t="s">
        <v>88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55"/>
    </row>
    <row r="7" spans="1:29" ht="15.75" customHeight="1" x14ac:dyDescent="0.3">
      <c r="A7" s="87" t="s">
        <v>36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55"/>
    </row>
    <row r="8" spans="1:29" ht="14.25" customHeight="1" x14ac:dyDescent="0.3">
      <c r="A8" s="86">
        <v>2021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13"/>
    </row>
    <row r="9" spans="1:29" ht="14.25" customHeight="1" thickBot="1" x14ac:dyDescent="0.3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3"/>
    </row>
    <row r="10" spans="1:29" ht="15.75" customHeight="1" thickBot="1" x14ac:dyDescent="0.35">
      <c r="A10" s="12"/>
      <c r="B10" s="88" t="s">
        <v>110</v>
      </c>
      <c r="C10" s="89"/>
      <c r="D10" s="88" t="s">
        <v>111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89"/>
    </row>
    <row r="11" spans="1:29" ht="15.75" x14ac:dyDescent="0.25">
      <c r="A11" s="20" t="s">
        <v>0</v>
      </c>
      <c r="B11" s="2" t="s">
        <v>108</v>
      </c>
      <c r="C11" s="2" t="s">
        <v>109</v>
      </c>
      <c r="D11" s="21" t="s">
        <v>89</v>
      </c>
      <c r="E11" s="21" t="s">
        <v>79</v>
      </c>
      <c r="F11" s="21" t="s">
        <v>80</v>
      </c>
      <c r="G11" s="21" t="s">
        <v>81</v>
      </c>
      <c r="H11" s="21" t="s">
        <v>82</v>
      </c>
      <c r="I11" s="21" t="s">
        <v>97</v>
      </c>
      <c r="J11" s="21" t="s">
        <v>98</v>
      </c>
      <c r="K11" s="21" t="s">
        <v>99</v>
      </c>
      <c r="L11" s="21" t="s">
        <v>100</v>
      </c>
      <c r="M11" s="21" t="s">
        <v>101</v>
      </c>
      <c r="N11" s="21" t="s">
        <v>102</v>
      </c>
      <c r="O11" s="21" t="s">
        <v>103</v>
      </c>
      <c r="P11" s="21" t="s">
        <v>104</v>
      </c>
      <c r="AB11" s="6"/>
      <c r="AC11" s="6"/>
    </row>
    <row r="12" spans="1:29" x14ac:dyDescent="0.25">
      <c r="A12" s="28" t="s">
        <v>1</v>
      </c>
      <c r="B12" s="50">
        <f t="shared" ref="B12:K12" si="0">+B13+B19+B29+B39+B47+B55+B65+B70+B73</f>
        <v>15429574724</v>
      </c>
      <c r="C12" s="50">
        <f t="shared" si="0"/>
        <v>14839744175.66</v>
      </c>
      <c r="D12" s="50">
        <f t="shared" si="0"/>
        <v>14524603106.92</v>
      </c>
      <c r="E12" s="50">
        <f t="shared" si="0"/>
        <v>788877728.64999998</v>
      </c>
      <c r="F12" s="50">
        <f t="shared" si="0"/>
        <v>892880452.38999987</v>
      </c>
      <c r="G12" s="50">
        <f t="shared" si="0"/>
        <v>1213041074.8800001</v>
      </c>
      <c r="H12" s="50">
        <f t="shared" si="0"/>
        <v>1054424989.7</v>
      </c>
      <c r="I12" s="50">
        <f t="shared" si="0"/>
        <v>896048066.74000001</v>
      </c>
      <c r="J12" s="50">
        <f t="shared" si="0"/>
        <v>981776342.56999993</v>
      </c>
      <c r="K12" s="50">
        <f t="shared" si="0"/>
        <v>1153510523.6500003</v>
      </c>
      <c r="L12" s="50">
        <f>+L13+L19+L29+L39+L47+L55+L65+L70+L73</f>
        <v>1068503426.83</v>
      </c>
      <c r="M12" s="50">
        <f>+M13+M19+M29+M39+M47+M55+M65+M70+M73</f>
        <v>969812175.92999995</v>
      </c>
      <c r="N12" s="51">
        <f>+N13+N19+N29+N39+N47+N55+N65+N70+N73</f>
        <v>1291561354.4000001</v>
      </c>
      <c r="O12" s="51">
        <f>+O13+O19+O29+O39+O47+O55+O65+O70+O73</f>
        <v>2396812394.75</v>
      </c>
      <c r="P12" s="51">
        <f>+P13+P19+P29+P39+P47+P55+P65+P70+P73</f>
        <v>1817354576.4299998</v>
      </c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x14ac:dyDescent="0.25">
      <c r="A13" s="29" t="s">
        <v>2</v>
      </c>
      <c r="B13" s="49">
        <f t="shared" ref="B13:G13" si="1">+B14+B15+B16+B17+B18</f>
        <v>761958185</v>
      </c>
      <c r="C13" s="49">
        <f t="shared" si="1"/>
        <v>904781572.74000001</v>
      </c>
      <c r="D13" s="49">
        <f t="shared" si="1"/>
        <v>874612844.26999998</v>
      </c>
      <c r="E13" s="49">
        <f t="shared" si="1"/>
        <v>47655983.93</v>
      </c>
      <c r="F13" s="49">
        <f t="shared" si="1"/>
        <v>76354789.239999995</v>
      </c>
      <c r="G13" s="49">
        <f t="shared" si="1"/>
        <v>71103279.99000001</v>
      </c>
      <c r="H13" s="49">
        <f>+H14+H16+H17+H18+H15</f>
        <v>63092739.300000004</v>
      </c>
      <c r="I13" s="49">
        <f>+I14+I16+I17+I18+I15</f>
        <v>56135088.620000005</v>
      </c>
      <c r="J13" s="49">
        <f t="shared" ref="J13:P13" si="2">+J14+J15+J16+J17+J18</f>
        <v>56848235.849999994</v>
      </c>
      <c r="K13" s="49">
        <f t="shared" si="2"/>
        <v>58543442.829999998</v>
      </c>
      <c r="L13" s="49">
        <f t="shared" si="2"/>
        <v>61335299.619999997</v>
      </c>
      <c r="M13" s="49">
        <f t="shared" si="2"/>
        <v>66956916.089999996</v>
      </c>
      <c r="N13" s="49">
        <f t="shared" si="2"/>
        <v>106375284.19999999</v>
      </c>
      <c r="O13" s="49">
        <f t="shared" si="2"/>
        <v>111522606.26000001</v>
      </c>
      <c r="P13" s="49">
        <f t="shared" si="2"/>
        <v>98689178.340000004</v>
      </c>
      <c r="T13" s="5"/>
    </row>
    <row r="14" spans="1:29" x14ac:dyDescent="0.25">
      <c r="A14" s="30" t="s">
        <v>3</v>
      </c>
      <c r="B14" s="61">
        <v>646485548</v>
      </c>
      <c r="C14" s="61">
        <v>752345357.98000002</v>
      </c>
      <c r="D14" s="36">
        <f>E14+F14+G14+I14+J14+K14+L14+M14+N14+O14+P14+H14</f>
        <v>688129229.15999997</v>
      </c>
      <c r="E14" s="36">
        <v>40155326</v>
      </c>
      <c r="F14" s="36">
        <v>66779235.130000003</v>
      </c>
      <c r="G14" s="36">
        <v>62307155.420000002</v>
      </c>
      <c r="H14" s="36">
        <v>54428102.420000002</v>
      </c>
      <c r="I14" s="37">
        <v>47722319.810000002</v>
      </c>
      <c r="J14" s="37">
        <v>48556884.759999998</v>
      </c>
      <c r="K14" s="37">
        <v>50001969.460000001</v>
      </c>
      <c r="L14" s="37">
        <v>52383910.909999996</v>
      </c>
      <c r="M14" s="37">
        <v>49712818.869999997</v>
      </c>
      <c r="N14" s="36">
        <v>63026090.369999997</v>
      </c>
      <c r="O14" s="36">
        <v>102764463.90000001</v>
      </c>
      <c r="P14" s="36">
        <v>50290952.109999999</v>
      </c>
    </row>
    <row r="15" spans="1:29" x14ac:dyDescent="0.25">
      <c r="A15" s="30" t="s">
        <v>4</v>
      </c>
      <c r="B15" s="61">
        <v>29258673</v>
      </c>
      <c r="C15" s="61">
        <v>60633827.759999998</v>
      </c>
      <c r="D15" s="36">
        <f>E15+F15+G15+I15+J15+K15+L15+M15+N15+O15+P15+H15</f>
        <v>99638198.090000004</v>
      </c>
      <c r="E15" s="36">
        <v>1547910</v>
      </c>
      <c r="F15" s="36">
        <v>1547910</v>
      </c>
      <c r="G15" s="36">
        <v>1523230</v>
      </c>
      <c r="H15" s="36">
        <v>1507230</v>
      </c>
      <c r="I15" s="36">
        <v>1410980</v>
      </c>
      <c r="J15" s="36">
        <v>1406980</v>
      </c>
      <c r="K15" s="36">
        <v>1426980</v>
      </c>
      <c r="L15" s="36">
        <v>1413980</v>
      </c>
      <c r="M15" s="36">
        <v>9807999.3300000001</v>
      </c>
      <c r="N15" s="36">
        <v>35621395.759999998</v>
      </c>
      <c r="O15" s="36">
        <v>1392940</v>
      </c>
      <c r="P15" s="36">
        <v>41030663</v>
      </c>
    </row>
    <row r="16" spans="1:29" x14ac:dyDescent="0.25">
      <c r="A16" s="30" t="s">
        <v>38</v>
      </c>
      <c r="B16" s="61">
        <v>0</v>
      </c>
      <c r="C16" s="61">
        <v>0</v>
      </c>
      <c r="D16" s="36">
        <f>E16+F16+G16+H16+I16+J16+K16+L16+M16+N16+O16+P16</f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7"/>
      <c r="O16" s="36"/>
      <c r="P16" s="39"/>
    </row>
    <row r="17" spans="1:16" x14ac:dyDescent="0.25">
      <c r="A17" s="30" t="s">
        <v>5</v>
      </c>
      <c r="B17" s="61">
        <v>0</v>
      </c>
      <c r="C17" s="61">
        <v>0</v>
      </c>
      <c r="D17" s="36">
        <f>E17+F17+G17+H17+I17+J17+K17+L17+M17+N17+O17+P17</f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7"/>
      <c r="O17" s="36"/>
      <c r="P17" s="39"/>
    </row>
    <row r="18" spans="1:16" x14ac:dyDescent="0.25">
      <c r="A18" s="30" t="s">
        <v>6</v>
      </c>
      <c r="B18" s="61">
        <v>86213964</v>
      </c>
      <c r="C18" s="61">
        <v>91802387</v>
      </c>
      <c r="D18" s="36">
        <f>E18+F18+G18+H18+I18+J18+K18+L18+M18+N18+O18+P18</f>
        <v>86845417.020000011</v>
      </c>
      <c r="E18" s="36">
        <v>5952747.9299999997</v>
      </c>
      <c r="F18" s="36">
        <v>8027644.1100000003</v>
      </c>
      <c r="G18" s="36">
        <v>7272894.5700000003</v>
      </c>
      <c r="H18" s="36">
        <v>7157406.8799999999</v>
      </c>
      <c r="I18" s="36">
        <v>7001788.8099999996</v>
      </c>
      <c r="J18" s="36">
        <v>6884371.0899999999</v>
      </c>
      <c r="K18" s="36">
        <v>7114493.3700000001</v>
      </c>
      <c r="L18" s="36">
        <v>7537408.71</v>
      </c>
      <c r="M18" s="37">
        <v>7436097.8899999997</v>
      </c>
      <c r="N18" s="37">
        <v>7727798.0700000003</v>
      </c>
      <c r="O18" s="36">
        <v>7365202.3600000003</v>
      </c>
      <c r="P18" s="36">
        <v>7367563.2300000004</v>
      </c>
    </row>
    <row r="19" spans="1:16" x14ac:dyDescent="0.25">
      <c r="A19" s="29" t="s">
        <v>7</v>
      </c>
      <c r="B19" s="49">
        <f>B20+B21+B22+B23+B24+B25+B26+B27+B28</f>
        <v>452037928</v>
      </c>
      <c r="C19" s="49">
        <f>C20+C21+C22+C23+C24+C25+C26+C27+C28</f>
        <v>457130344.71000004</v>
      </c>
      <c r="D19" s="49">
        <f>D20+D21+D22+D23+D24+D25+D26+D27+D28</f>
        <v>270918619.50999999</v>
      </c>
      <c r="E19" s="49">
        <f t="shared" ref="E19:O19" si="3">E20+E21+E22+E23+E24+E25+E26+E27+E28</f>
        <v>954463.72</v>
      </c>
      <c r="F19" s="49">
        <f t="shared" si="3"/>
        <v>2765499.95</v>
      </c>
      <c r="G19" s="49">
        <f t="shared" si="3"/>
        <v>30572193.059999999</v>
      </c>
      <c r="H19" s="49">
        <f>H20+H21+H22+H23+H24+H25+H26+H27+H28</f>
        <v>10305896.33</v>
      </c>
      <c r="I19" s="49">
        <f>I20+I21+I22+I23+I24+I25+I26+I27+I28</f>
        <v>11580880.629999999</v>
      </c>
      <c r="J19" s="49">
        <f t="shared" si="3"/>
        <v>46668794.18</v>
      </c>
      <c r="K19" s="49">
        <f t="shared" si="3"/>
        <v>30188854.609999999</v>
      </c>
      <c r="L19" s="49">
        <f t="shared" si="3"/>
        <v>24420991.879999999</v>
      </c>
      <c r="M19" s="49">
        <f t="shared" si="3"/>
        <v>28745467.52</v>
      </c>
      <c r="N19" s="49">
        <f t="shared" si="3"/>
        <v>11807374.1</v>
      </c>
      <c r="O19" s="49">
        <f t="shared" si="3"/>
        <v>28822785.340000004</v>
      </c>
      <c r="P19" s="49">
        <f>P20+P21+P22+P23+P24+P25+P26+P27+P28</f>
        <v>44085418.189999998</v>
      </c>
    </row>
    <row r="20" spans="1:16" x14ac:dyDescent="0.25">
      <c r="A20" s="30" t="s">
        <v>8</v>
      </c>
      <c r="B20" s="61">
        <v>44060993</v>
      </c>
      <c r="C20" s="61">
        <v>38080993</v>
      </c>
      <c r="D20" s="36">
        <f>+E20+F20+G20+H20+I20+J20+K20+L20+M20+N20+O20+P20</f>
        <v>34746753.200000003</v>
      </c>
      <c r="E20" s="36">
        <v>954463.72</v>
      </c>
      <c r="F20" s="36">
        <v>2765499.95</v>
      </c>
      <c r="G20" s="36">
        <v>2795557.57</v>
      </c>
      <c r="H20" s="36">
        <v>4315924.1399999997</v>
      </c>
      <c r="I20" s="36">
        <v>781766.83</v>
      </c>
      <c r="J20" s="36">
        <v>2045666.97</v>
      </c>
      <c r="K20" s="36">
        <v>2338434.16</v>
      </c>
      <c r="L20" s="36">
        <v>4189433.83</v>
      </c>
      <c r="M20" s="37">
        <v>4019950.89</v>
      </c>
      <c r="N20" s="36">
        <v>3177931.8</v>
      </c>
      <c r="O20" s="36">
        <v>2956773.66</v>
      </c>
      <c r="P20" s="36">
        <v>4405349.68</v>
      </c>
    </row>
    <row r="21" spans="1:16" x14ac:dyDescent="0.25">
      <c r="A21" s="30" t="s">
        <v>9</v>
      </c>
      <c r="B21" s="61">
        <v>16445094</v>
      </c>
      <c r="C21" s="61">
        <v>14893112.17</v>
      </c>
      <c r="D21" s="36">
        <f>+E21+F21+G21+H21+I21+J21+K21+L21+M21+N21+O21+P21</f>
        <v>6904090.4900000002</v>
      </c>
      <c r="E21" s="38">
        <v>0</v>
      </c>
      <c r="F21" s="38">
        <v>0</v>
      </c>
      <c r="G21" s="36">
        <v>92652.42</v>
      </c>
      <c r="H21" s="36">
        <v>90214.99</v>
      </c>
      <c r="I21" s="36">
        <v>2535702</v>
      </c>
      <c r="J21" s="36">
        <v>-1759380</v>
      </c>
      <c r="K21" s="36">
        <v>574931.53</v>
      </c>
      <c r="L21" s="36">
        <v>2010212.87</v>
      </c>
      <c r="M21" s="37">
        <v>291562.95</v>
      </c>
      <c r="N21" s="36">
        <v>2197332</v>
      </c>
      <c r="O21" s="36">
        <v>418841.3</v>
      </c>
      <c r="P21" s="36">
        <v>452020.43</v>
      </c>
    </row>
    <row r="22" spans="1:16" x14ac:dyDescent="0.25">
      <c r="A22" s="30" t="s">
        <v>10</v>
      </c>
      <c r="B22" s="61">
        <v>21992151</v>
      </c>
      <c r="C22" s="61">
        <v>19028281</v>
      </c>
      <c r="D22" s="36">
        <f>+E22+F22+G22+H22++J22+K22+L22+M22+N22+O22+P22+I22</f>
        <v>768994.05</v>
      </c>
      <c r="E22" s="38">
        <v>0</v>
      </c>
      <c r="F22" s="38">
        <v>0</v>
      </c>
      <c r="G22" s="36">
        <v>338951.55</v>
      </c>
      <c r="H22" s="38">
        <v>0</v>
      </c>
      <c r="I22" s="38">
        <v>0</v>
      </c>
      <c r="J22" s="38">
        <v>0</v>
      </c>
      <c r="K22" s="38">
        <v>0</v>
      </c>
      <c r="L22" s="36">
        <v>430042.5</v>
      </c>
      <c r="M22" s="37">
        <v>0</v>
      </c>
      <c r="N22" s="37"/>
      <c r="O22" s="36"/>
      <c r="P22" s="39"/>
    </row>
    <row r="23" spans="1:16" ht="18" customHeight="1" x14ac:dyDescent="0.25">
      <c r="A23" s="30" t="s">
        <v>11</v>
      </c>
      <c r="B23" s="61">
        <v>12072011</v>
      </c>
      <c r="C23" s="61">
        <v>9269211</v>
      </c>
      <c r="D23" s="36">
        <f>+E23+F23+G23+H23+J23+K23+L23+M23+N23+O23+P23+I23</f>
        <v>995796.08</v>
      </c>
      <c r="E23" s="38">
        <v>0</v>
      </c>
      <c r="F23" s="38">
        <v>0</v>
      </c>
      <c r="G23" s="36">
        <v>55649</v>
      </c>
      <c r="H23" s="36">
        <v>2360</v>
      </c>
      <c r="I23" s="38">
        <v>0</v>
      </c>
      <c r="J23" s="36">
        <v>22656</v>
      </c>
      <c r="K23" s="36">
        <v>864990.5</v>
      </c>
      <c r="L23" s="36">
        <v>944</v>
      </c>
      <c r="M23" s="37">
        <v>1180</v>
      </c>
      <c r="N23" s="37">
        <v>2360</v>
      </c>
      <c r="O23" s="36">
        <v>43296.58</v>
      </c>
      <c r="P23" s="36">
        <v>2360</v>
      </c>
    </row>
    <row r="24" spans="1:16" x14ac:dyDescent="0.25">
      <c r="A24" s="30" t="s">
        <v>12</v>
      </c>
      <c r="B24" s="61">
        <v>220224173</v>
      </c>
      <c r="C24" s="61">
        <v>57234713</v>
      </c>
      <c r="D24" s="36">
        <f>+E24+F24+G24+H24+I24+J24+K24+L24+M24+N24+O24+P24</f>
        <v>49751694.080000006</v>
      </c>
      <c r="E24" s="38">
        <v>0</v>
      </c>
      <c r="F24" s="38">
        <v>0</v>
      </c>
      <c r="G24" s="36">
        <v>25209974.48</v>
      </c>
      <c r="H24" s="36">
        <v>1377874.6</v>
      </c>
      <c r="I24" s="36">
        <v>859254.14</v>
      </c>
      <c r="J24" s="36">
        <v>4045543.58</v>
      </c>
      <c r="K24" s="36">
        <v>3277125.99</v>
      </c>
      <c r="L24" s="36">
        <v>4491192.7699999996</v>
      </c>
      <c r="M24" s="37">
        <v>1956211.33</v>
      </c>
      <c r="N24" s="36">
        <v>1599494.38</v>
      </c>
      <c r="O24" s="36">
        <v>2530812.61</v>
      </c>
      <c r="P24" s="36">
        <v>4404210.2</v>
      </c>
    </row>
    <row r="25" spans="1:16" x14ac:dyDescent="0.25">
      <c r="A25" s="30" t="s">
        <v>13</v>
      </c>
      <c r="B25" s="61">
        <v>2365000</v>
      </c>
      <c r="C25" s="61">
        <v>4943476</v>
      </c>
      <c r="D25" s="36">
        <f>+E25+F25+G25+H25+I25+J25+K25+L25+M25+N25+O25+P25</f>
        <v>3580307.02</v>
      </c>
      <c r="E25" s="38">
        <v>0</v>
      </c>
      <c r="F25" s="38">
        <v>0</v>
      </c>
      <c r="G25" s="36">
        <v>1979698.04</v>
      </c>
      <c r="H25" s="38">
        <v>0</v>
      </c>
      <c r="I25" s="38">
        <v>0</v>
      </c>
      <c r="J25" s="40">
        <v>1593611.8</v>
      </c>
      <c r="K25" s="36">
        <v>4393.58</v>
      </c>
      <c r="L25" s="36">
        <v>2603.6</v>
      </c>
      <c r="M25" s="37">
        <v>0</v>
      </c>
      <c r="N25" s="37"/>
      <c r="O25" s="37"/>
      <c r="P25" s="39"/>
    </row>
    <row r="26" spans="1:16" ht="24.75" customHeight="1" x14ac:dyDescent="0.25">
      <c r="A26" s="30" t="s">
        <v>14</v>
      </c>
      <c r="B26" s="61">
        <v>19226655</v>
      </c>
      <c r="C26" s="61">
        <v>18707482.859999999</v>
      </c>
      <c r="D26" s="36">
        <f>+E26+F26+G26+H26+I26+J26+K26+L26+M26+N26+O26+P26</f>
        <v>3850657.5</v>
      </c>
      <c r="E26" s="38">
        <v>0</v>
      </c>
      <c r="F26" s="38">
        <v>0</v>
      </c>
      <c r="G26" s="38">
        <v>0</v>
      </c>
      <c r="H26" s="36">
        <v>237981.71</v>
      </c>
      <c r="I26" s="36">
        <v>134677.04</v>
      </c>
      <c r="J26" s="36">
        <v>71871.539999999994</v>
      </c>
      <c r="K26" s="36">
        <v>1631984.1</v>
      </c>
      <c r="L26" s="36">
        <v>469334.71</v>
      </c>
      <c r="M26" s="37">
        <v>537454.56999999995</v>
      </c>
      <c r="N26" s="37">
        <v>166001.9</v>
      </c>
      <c r="O26" s="36">
        <v>98423</v>
      </c>
      <c r="P26" s="36">
        <v>502928.93</v>
      </c>
    </row>
    <row r="27" spans="1:16" ht="25.5" x14ac:dyDescent="0.25">
      <c r="A27" s="30" t="s">
        <v>15</v>
      </c>
      <c r="B27" s="61">
        <v>105494383</v>
      </c>
      <c r="C27" s="61">
        <v>287160174.44</v>
      </c>
      <c r="D27" s="36">
        <f>+E27+F27+G27+H27+I27+J27+K27+L27+M27+N27+O27+P27</f>
        <v>169740189.53999999</v>
      </c>
      <c r="E27" s="38">
        <v>0</v>
      </c>
      <c r="F27" s="38">
        <v>0</v>
      </c>
      <c r="G27" s="36">
        <v>63012</v>
      </c>
      <c r="H27" s="36">
        <v>4153274.89</v>
      </c>
      <c r="I27" s="36">
        <v>7255910.6200000001</v>
      </c>
      <c r="J27" s="36">
        <v>40606525.5</v>
      </c>
      <c r="K27" s="36">
        <v>21480120.75</v>
      </c>
      <c r="L27" s="36">
        <v>12780152.800000001</v>
      </c>
      <c r="M27" s="37">
        <v>21934067.370000001</v>
      </c>
      <c r="N27" s="37">
        <v>4609474.0199999996</v>
      </c>
      <c r="O27" s="36">
        <v>22751158.550000001</v>
      </c>
      <c r="P27" s="36">
        <v>34106493.039999999</v>
      </c>
    </row>
    <row r="28" spans="1:16" x14ac:dyDescent="0.25">
      <c r="A28" s="30" t="s">
        <v>39</v>
      </c>
      <c r="B28" s="61">
        <v>10157468</v>
      </c>
      <c r="C28" s="61">
        <v>7812901.2400000002</v>
      </c>
      <c r="D28" s="36">
        <f>+E28+F28+G28+H28+I28+J28+K28+L28+M28+N28+O28+P28</f>
        <v>580137.55000000005</v>
      </c>
      <c r="E28" s="38">
        <v>0</v>
      </c>
      <c r="F28" s="38">
        <v>0</v>
      </c>
      <c r="G28" s="36">
        <v>36698</v>
      </c>
      <c r="H28" s="36">
        <v>128266</v>
      </c>
      <c r="I28" s="36">
        <v>13570</v>
      </c>
      <c r="J28" s="36">
        <v>42298.79</v>
      </c>
      <c r="K28" s="36">
        <v>16874</v>
      </c>
      <c r="L28" s="36">
        <v>47074.8</v>
      </c>
      <c r="M28" s="37">
        <v>5040.41</v>
      </c>
      <c r="N28" s="37">
        <v>54780</v>
      </c>
      <c r="O28" s="36">
        <v>23479.64</v>
      </c>
      <c r="P28" s="36">
        <v>212055.91</v>
      </c>
    </row>
    <row r="29" spans="1:16" x14ac:dyDescent="0.25">
      <c r="A29" s="29" t="s">
        <v>16</v>
      </c>
      <c r="B29" s="49">
        <f>B30+B31+B32+B33+B34+B35+B36+B37+B38</f>
        <v>117114526</v>
      </c>
      <c r="C29" s="49">
        <f>C30+C31+C32+C33+C34+C35+C36+C37+C38</f>
        <v>89741769.879999995</v>
      </c>
      <c r="D29" s="49">
        <f>D30+D31+D32+D33+D34+D35+D36+D37+D38</f>
        <v>35054449.329999998</v>
      </c>
      <c r="E29" s="49">
        <f t="shared" ref="E29:O29" si="4">E30+E31+E32+E33+E34+E35+E36+E37+E38</f>
        <v>0</v>
      </c>
      <c r="F29" s="49">
        <f t="shared" si="4"/>
        <v>0</v>
      </c>
      <c r="G29" s="49">
        <f t="shared" si="4"/>
        <v>1910573.5999999999</v>
      </c>
      <c r="H29" s="49">
        <f t="shared" si="4"/>
        <v>32922</v>
      </c>
      <c r="I29" s="49">
        <f t="shared" si="4"/>
        <v>5337844.8900000006</v>
      </c>
      <c r="J29" s="49">
        <f t="shared" si="4"/>
        <v>224561.15000000002</v>
      </c>
      <c r="K29" s="49">
        <f t="shared" si="4"/>
        <v>1115042.33</v>
      </c>
      <c r="L29" s="49">
        <f t="shared" si="4"/>
        <v>5052996.28</v>
      </c>
      <c r="M29" s="49">
        <f t="shared" si="4"/>
        <v>2435394.7799999998</v>
      </c>
      <c r="N29" s="49">
        <f t="shared" si="4"/>
        <v>3952671.98</v>
      </c>
      <c r="O29" s="49">
        <f t="shared" si="4"/>
        <v>6390062.0700000003</v>
      </c>
      <c r="P29" s="49">
        <f>P30+P31+P32+P33+P34+P35+P36+P37+P38</f>
        <v>8602380.25</v>
      </c>
    </row>
    <row r="30" spans="1:16" x14ac:dyDescent="0.25">
      <c r="A30" s="30" t="s">
        <v>17</v>
      </c>
      <c r="B30" s="61">
        <v>3187110</v>
      </c>
      <c r="C30" s="61">
        <v>2691272</v>
      </c>
      <c r="D30" s="36">
        <f t="shared" ref="D30:D38" si="5">+E30+F30+G30+H30+I30+J30+K30+L30+M30+N30+O30+P30</f>
        <v>2047860.3499999999</v>
      </c>
      <c r="E30" s="38">
        <v>0</v>
      </c>
      <c r="F30" s="38">
        <v>0</v>
      </c>
      <c r="G30" s="36">
        <v>345608.3</v>
      </c>
      <c r="H30" s="38">
        <v>0</v>
      </c>
      <c r="I30" s="36">
        <v>800453.32</v>
      </c>
      <c r="J30" s="36">
        <v>31427.200000000001</v>
      </c>
      <c r="K30" s="36">
        <v>125377.53</v>
      </c>
      <c r="L30" s="36">
        <v>108600</v>
      </c>
      <c r="M30" s="37">
        <v>214426</v>
      </c>
      <c r="N30" s="37"/>
      <c r="O30" s="36">
        <v>421968</v>
      </c>
      <c r="P30" s="36"/>
    </row>
    <row r="31" spans="1:16" x14ac:dyDescent="0.25">
      <c r="A31" s="30" t="s">
        <v>18</v>
      </c>
      <c r="B31" s="61">
        <v>1710521</v>
      </c>
      <c r="C31" s="61">
        <v>2478317.6</v>
      </c>
      <c r="D31" s="36">
        <f t="shared" si="5"/>
        <v>1011979.8</v>
      </c>
      <c r="E31" s="38">
        <v>0</v>
      </c>
      <c r="F31" s="38">
        <v>0</v>
      </c>
      <c r="G31" s="36">
        <v>65525.4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7">
        <v>243658.2</v>
      </c>
      <c r="N31" s="37"/>
      <c r="O31" s="36"/>
      <c r="P31" s="36">
        <v>702796.2</v>
      </c>
    </row>
    <row r="32" spans="1:16" x14ac:dyDescent="0.25">
      <c r="A32" s="30" t="s">
        <v>19</v>
      </c>
      <c r="B32" s="61">
        <v>67163568</v>
      </c>
      <c r="C32" s="61">
        <v>39817529.280000001</v>
      </c>
      <c r="D32" s="36">
        <f t="shared" si="5"/>
        <v>1428981.95</v>
      </c>
      <c r="E32" s="38">
        <v>0</v>
      </c>
      <c r="F32" s="38">
        <v>0</v>
      </c>
      <c r="G32" s="38">
        <v>0</v>
      </c>
      <c r="H32" s="38">
        <v>0</v>
      </c>
      <c r="I32" s="36">
        <v>250160</v>
      </c>
      <c r="J32" s="38">
        <v>0</v>
      </c>
      <c r="K32" s="36">
        <v>228670.4</v>
      </c>
      <c r="L32" s="38">
        <v>0</v>
      </c>
      <c r="M32" s="37">
        <v>30000</v>
      </c>
      <c r="N32" s="37"/>
      <c r="O32" s="37">
        <v>755534.59</v>
      </c>
      <c r="P32" s="36">
        <v>164616.95999999999</v>
      </c>
    </row>
    <row r="33" spans="1:16" x14ac:dyDescent="0.25">
      <c r="A33" s="30" t="s">
        <v>20</v>
      </c>
      <c r="B33" s="61">
        <v>40160</v>
      </c>
      <c r="C33" s="61">
        <v>50000</v>
      </c>
      <c r="D33" s="36">
        <f t="shared" si="5"/>
        <v>133924.43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6">
        <v>47294.75</v>
      </c>
      <c r="K33" s="38">
        <v>0</v>
      </c>
      <c r="L33" s="38">
        <v>0</v>
      </c>
      <c r="M33" s="37">
        <v>0</v>
      </c>
      <c r="N33" s="37"/>
      <c r="O33" s="37"/>
      <c r="P33" s="36">
        <v>86629.68</v>
      </c>
    </row>
    <row r="34" spans="1:16" x14ac:dyDescent="0.25">
      <c r="A34" s="30" t="s">
        <v>21</v>
      </c>
      <c r="B34" s="61">
        <v>1380000</v>
      </c>
      <c r="C34" s="61">
        <v>1271000</v>
      </c>
      <c r="D34" s="36">
        <f t="shared" si="5"/>
        <v>1489298.83</v>
      </c>
      <c r="E34" s="38">
        <v>0</v>
      </c>
      <c r="F34" s="38">
        <v>0</v>
      </c>
      <c r="G34" s="36">
        <v>66009.2</v>
      </c>
      <c r="H34" s="38">
        <v>0</v>
      </c>
      <c r="I34" s="38">
        <v>0</v>
      </c>
      <c r="J34" s="38">
        <v>0</v>
      </c>
      <c r="K34" s="36">
        <v>451354.78</v>
      </c>
      <c r="L34" s="38">
        <v>0</v>
      </c>
      <c r="M34" s="37">
        <v>0</v>
      </c>
      <c r="N34" s="37"/>
      <c r="O34" s="36">
        <v>415524</v>
      </c>
      <c r="P34" s="36">
        <v>556410.85</v>
      </c>
    </row>
    <row r="35" spans="1:16" ht="25.5" x14ac:dyDescent="0.25">
      <c r="A35" s="30" t="s">
        <v>22</v>
      </c>
      <c r="B35" s="61">
        <v>426400</v>
      </c>
      <c r="C35" s="61">
        <v>4346400</v>
      </c>
      <c r="D35" s="36">
        <f t="shared" si="5"/>
        <v>163713.56</v>
      </c>
      <c r="E35" s="38">
        <v>0</v>
      </c>
      <c r="F35" s="38">
        <v>0</v>
      </c>
      <c r="G35" s="38">
        <v>0</v>
      </c>
      <c r="H35" s="38">
        <v>0</v>
      </c>
      <c r="I35" s="36">
        <v>66552</v>
      </c>
      <c r="J35" s="38">
        <v>0</v>
      </c>
      <c r="K35" s="38">
        <v>0</v>
      </c>
      <c r="L35" s="38">
        <v>0</v>
      </c>
      <c r="M35" s="37">
        <v>0</v>
      </c>
      <c r="N35" s="37"/>
      <c r="O35" s="37">
        <v>49253.56</v>
      </c>
      <c r="P35" s="36">
        <v>47908</v>
      </c>
    </row>
    <row r="36" spans="1:16" ht="25.5" x14ac:dyDescent="0.25">
      <c r="A36" s="30" t="s">
        <v>23</v>
      </c>
      <c r="B36" s="61">
        <v>10445000</v>
      </c>
      <c r="C36" s="61">
        <v>11295000</v>
      </c>
      <c r="D36" s="36">
        <f t="shared" si="5"/>
        <v>10964728.68</v>
      </c>
      <c r="E36" s="38">
        <v>0</v>
      </c>
      <c r="F36" s="38">
        <v>0</v>
      </c>
      <c r="G36" s="36">
        <v>870800</v>
      </c>
      <c r="H36" s="36">
        <v>32922</v>
      </c>
      <c r="I36" s="36">
        <v>-32922</v>
      </c>
      <c r="J36" s="38">
        <v>0</v>
      </c>
      <c r="K36" s="38">
        <v>0</v>
      </c>
      <c r="L36" s="37">
        <v>4600000</v>
      </c>
      <c r="M36" s="37">
        <v>1093928.68</v>
      </c>
      <c r="N36" s="36"/>
      <c r="O36" s="36"/>
      <c r="P36" s="36">
        <v>4400000</v>
      </c>
    </row>
    <row r="37" spans="1:16" ht="25.5" x14ac:dyDescent="0.25">
      <c r="A37" s="30" t="s">
        <v>40</v>
      </c>
      <c r="B37" s="38"/>
      <c r="C37" s="38"/>
      <c r="D37" s="36">
        <f t="shared" si="5"/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7">
        <v>0</v>
      </c>
      <c r="N37" s="37"/>
      <c r="O37" s="39"/>
      <c r="P37" s="39"/>
    </row>
    <row r="38" spans="1:16" x14ac:dyDescent="0.25">
      <c r="A38" s="30" t="s">
        <v>24</v>
      </c>
      <c r="B38" s="38">
        <v>32761767</v>
      </c>
      <c r="C38" s="38">
        <v>27792251</v>
      </c>
      <c r="D38" s="36">
        <f t="shared" si="5"/>
        <v>17813961.73</v>
      </c>
      <c r="E38" s="38">
        <v>0</v>
      </c>
      <c r="F38" s="38">
        <v>0</v>
      </c>
      <c r="G38" s="36">
        <v>562630.69999999995</v>
      </c>
      <c r="H38" s="36"/>
      <c r="I38" s="36">
        <v>4253601.57</v>
      </c>
      <c r="J38" s="36">
        <v>145839.20000000001</v>
      </c>
      <c r="K38" s="36">
        <v>309639.62</v>
      </c>
      <c r="L38" s="36">
        <v>344396.28</v>
      </c>
      <c r="M38" s="37">
        <v>853381.9</v>
      </c>
      <c r="N38" s="37">
        <v>3952671.98</v>
      </c>
      <c r="O38" s="36">
        <v>4747781.92</v>
      </c>
      <c r="P38" s="36">
        <v>2644018.56</v>
      </c>
    </row>
    <row r="39" spans="1:16" x14ac:dyDescent="0.25">
      <c r="A39" s="29" t="s">
        <v>25</v>
      </c>
      <c r="B39" s="49">
        <f>+B40+B41+B42+B43+B44+B45+B46</f>
        <v>12746308644</v>
      </c>
      <c r="C39" s="49">
        <f>+C40+C41+C42+C43+C44+C45+C46</f>
        <v>12493625332.74</v>
      </c>
      <c r="D39" s="49">
        <f>+D40+D41+D42+D43+D44+D45+D46</f>
        <v>12875840096.33</v>
      </c>
      <c r="E39" s="49">
        <f t="shared" ref="E39:P39" si="6">+E40+E41+E42+E43+E44+E45+E46</f>
        <v>740267281</v>
      </c>
      <c r="F39" s="49">
        <f t="shared" si="6"/>
        <v>813760163.19999993</v>
      </c>
      <c r="G39" s="49">
        <f t="shared" si="6"/>
        <v>1106093080.21</v>
      </c>
      <c r="H39" s="49">
        <f t="shared" si="6"/>
        <v>980993432.07000005</v>
      </c>
      <c r="I39" s="49">
        <f t="shared" si="6"/>
        <v>821552178.89999998</v>
      </c>
      <c r="J39" s="49">
        <f t="shared" si="6"/>
        <v>877980471.38999999</v>
      </c>
      <c r="K39" s="49">
        <f t="shared" si="6"/>
        <v>1062245558.7900001</v>
      </c>
      <c r="L39" s="49">
        <f t="shared" si="6"/>
        <v>974231309.43000007</v>
      </c>
      <c r="M39" s="49">
        <f t="shared" si="6"/>
        <v>870384032.15999997</v>
      </c>
      <c r="N39" s="49">
        <f t="shared" si="6"/>
        <v>1086262890.8300002</v>
      </c>
      <c r="O39" s="49">
        <f t="shared" si="6"/>
        <v>1915735642.1100001</v>
      </c>
      <c r="P39" s="49">
        <f t="shared" si="6"/>
        <v>1626334056.24</v>
      </c>
    </row>
    <row r="40" spans="1:16" ht="25.5" customHeight="1" x14ac:dyDescent="0.25">
      <c r="A40" s="30" t="s">
        <v>26</v>
      </c>
      <c r="B40" s="61">
        <v>2582660833</v>
      </c>
      <c r="C40" s="61">
        <v>2253059191.7399998</v>
      </c>
      <c r="D40" s="36">
        <f t="shared" ref="D40:D46" si="7">+E40+F40+G40+H40+I40+J40+K40+L40+M40+N40+O40+P40</f>
        <v>2426550516.3199997</v>
      </c>
      <c r="E40" s="36">
        <v>1250000</v>
      </c>
      <c r="F40" s="36">
        <v>9532416.6600000001</v>
      </c>
      <c r="G40" s="36">
        <v>303732977.63</v>
      </c>
      <c r="H40" s="36">
        <v>183714705.81999999</v>
      </c>
      <c r="I40" s="36">
        <v>52779640.399999999</v>
      </c>
      <c r="J40" s="36">
        <v>98524624.060000002</v>
      </c>
      <c r="K40" s="36">
        <v>251838293.33000001</v>
      </c>
      <c r="L40" s="36">
        <v>199855865.22</v>
      </c>
      <c r="M40" s="37">
        <v>88541759.409999996</v>
      </c>
      <c r="N40" s="36">
        <v>281298842.58999997</v>
      </c>
      <c r="O40" s="36">
        <v>430861757.19999999</v>
      </c>
      <c r="P40" s="36">
        <v>524619634</v>
      </c>
    </row>
    <row r="41" spans="1:16" ht="25.5" x14ac:dyDescent="0.25">
      <c r="A41" s="30" t="s">
        <v>41</v>
      </c>
      <c r="B41" s="61">
        <v>9562966537</v>
      </c>
      <c r="C41" s="61">
        <v>9638534867</v>
      </c>
      <c r="D41" s="36">
        <f t="shared" si="7"/>
        <v>9862900855.2399998</v>
      </c>
      <c r="E41" s="36">
        <v>709112329</v>
      </c>
      <c r="F41" s="36">
        <v>740602307.29999995</v>
      </c>
      <c r="G41" s="36">
        <v>751369088.88</v>
      </c>
      <c r="H41" s="36">
        <v>749048585.87</v>
      </c>
      <c r="I41" s="36">
        <v>733057538.5</v>
      </c>
      <c r="J41" s="36">
        <v>723783757.24000001</v>
      </c>
      <c r="K41" s="36">
        <v>761598432.45000005</v>
      </c>
      <c r="L41" s="36">
        <v>735093969.19000006</v>
      </c>
      <c r="M41" s="37">
        <v>736318847.99000001</v>
      </c>
      <c r="N41" s="36">
        <v>756124542.82000005</v>
      </c>
      <c r="O41" s="36">
        <v>1449458798</v>
      </c>
      <c r="P41" s="36">
        <v>1017332658</v>
      </c>
    </row>
    <row r="42" spans="1:16" ht="25.5" x14ac:dyDescent="0.25">
      <c r="A42" s="30" t="s">
        <v>42</v>
      </c>
      <c r="B42" s="61">
        <v>0</v>
      </c>
      <c r="C42" s="61">
        <v>0</v>
      </c>
      <c r="D42" s="36">
        <f t="shared" si="7"/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41"/>
      <c r="O42" s="41"/>
      <c r="P42" s="39"/>
    </row>
    <row r="43" spans="1:16" ht="25.5" x14ac:dyDescent="0.25">
      <c r="A43" s="30" t="s">
        <v>43</v>
      </c>
      <c r="B43" s="61">
        <v>0</v>
      </c>
      <c r="C43" s="61">
        <v>0</v>
      </c>
      <c r="D43" s="36">
        <f t="shared" si="7"/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41"/>
      <c r="O43" s="41"/>
      <c r="P43" s="39"/>
    </row>
    <row r="44" spans="1:16" ht="25.5" x14ac:dyDescent="0.25">
      <c r="A44" s="30" t="s">
        <v>44</v>
      </c>
      <c r="B44" s="61">
        <v>0</v>
      </c>
      <c r="C44" s="61">
        <v>0</v>
      </c>
      <c r="D44" s="36">
        <f t="shared" si="7"/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41"/>
      <c r="O44" s="41"/>
      <c r="P44" s="39"/>
    </row>
    <row r="45" spans="1:16" ht="25.5" x14ac:dyDescent="0.25">
      <c r="A45" s="30" t="s">
        <v>27</v>
      </c>
      <c r="B45" s="61">
        <v>0</v>
      </c>
      <c r="C45" s="61">
        <v>1350000</v>
      </c>
      <c r="D45" s="36">
        <f t="shared" si="7"/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41"/>
      <c r="O45" s="41"/>
      <c r="P45" s="39"/>
    </row>
    <row r="46" spans="1:16" ht="25.5" x14ac:dyDescent="0.25">
      <c r="A46" s="30" t="s">
        <v>45</v>
      </c>
      <c r="B46" s="61">
        <v>600681274</v>
      </c>
      <c r="C46" s="61">
        <v>600681274</v>
      </c>
      <c r="D46" s="36">
        <f t="shared" si="7"/>
        <v>586388724.76999998</v>
      </c>
      <c r="E46" s="36">
        <v>29904952</v>
      </c>
      <c r="F46" s="36">
        <v>63625439.240000002</v>
      </c>
      <c r="G46" s="36">
        <v>50991013.700000003</v>
      </c>
      <c r="H46" s="36">
        <v>48230140.380000003</v>
      </c>
      <c r="I46" s="36">
        <v>35715000</v>
      </c>
      <c r="J46" s="36">
        <v>55672090.090000004</v>
      </c>
      <c r="K46" s="36">
        <v>48808833.009999998</v>
      </c>
      <c r="L46" s="36">
        <v>39281475.020000003</v>
      </c>
      <c r="M46" s="37">
        <v>45523424.759999998</v>
      </c>
      <c r="N46" s="36">
        <v>48839505.420000002</v>
      </c>
      <c r="O46" s="36">
        <v>35415086.909999996</v>
      </c>
      <c r="P46" s="36">
        <v>84381764.239999995</v>
      </c>
    </row>
    <row r="47" spans="1:16" x14ac:dyDescent="0.25">
      <c r="A47" s="29" t="s">
        <v>46</v>
      </c>
      <c r="B47" s="35">
        <f>+B48+B49+B50+B51+B52+B53+B54</f>
        <v>1129958199</v>
      </c>
      <c r="C47" s="35">
        <f>+C48+C49+C50+C51+C52+C53+C54</f>
        <v>661468926</v>
      </c>
      <c r="D47" s="35">
        <f>+D48+D49+D50+D51+D52+D53+D54</f>
        <v>400489273</v>
      </c>
      <c r="E47" s="35">
        <f>+E48+E49+E50+E51+E52+E53+E54</f>
        <v>0</v>
      </c>
      <c r="F47" s="35">
        <f t="shared" ref="F47:O47" si="8">+F48+F49+F50+F51+F52+F53+F54</f>
        <v>0</v>
      </c>
      <c r="G47" s="35">
        <f t="shared" si="8"/>
        <v>0</v>
      </c>
      <c r="H47" s="35">
        <f t="shared" si="8"/>
        <v>0</v>
      </c>
      <c r="I47" s="35">
        <f t="shared" si="8"/>
        <v>0</v>
      </c>
      <c r="J47" s="35">
        <f t="shared" si="8"/>
        <v>0</v>
      </c>
      <c r="K47" s="35">
        <f t="shared" si="8"/>
        <v>0</v>
      </c>
      <c r="L47" s="35">
        <f t="shared" si="8"/>
        <v>0</v>
      </c>
      <c r="M47" s="35">
        <f t="shared" si="8"/>
        <v>0</v>
      </c>
      <c r="N47" s="35">
        <f t="shared" si="8"/>
        <v>68000000</v>
      </c>
      <c r="O47" s="35">
        <f t="shared" si="8"/>
        <v>332489273</v>
      </c>
      <c r="P47" s="42"/>
    </row>
    <row r="48" spans="1:16" ht="21.75" customHeight="1" x14ac:dyDescent="0.25">
      <c r="A48" s="30" t="s">
        <v>47</v>
      </c>
      <c r="B48" s="36">
        <f t="shared" ref="B48:D54" si="9">+C48+D48+E48+F48+G48+H48+I48+J48+K48+L48+M48+N48</f>
        <v>536489273</v>
      </c>
      <c r="C48" s="36">
        <v>68000000</v>
      </c>
      <c r="D48" s="36">
        <f t="shared" si="9"/>
        <v>400489273</v>
      </c>
      <c r="E48" s="36"/>
      <c r="F48" s="36"/>
      <c r="G48" s="36"/>
      <c r="H48" s="36"/>
      <c r="I48" s="36"/>
      <c r="J48" s="36"/>
      <c r="K48" s="36"/>
      <c r="L48" s="36"/>
      <c r="M48" s="36"/>
      <c r="N48" s="37">
        <v>68000000</v>
      </c>
      <c r="O48" s="37">
        <v>332489273</v>
      </c>
      <c r="P48" s="39"/>
    </row>
    <row r="49" spans="1:16" ht="25.5" x14ac:dyDescent="0.25">
      <c r="A49" s="30" t="s">
        <v>48</v>
      </c>
      <c r="B49" s="36">
        <f t="shared" si="9"/>
        <v>593468926</v>
      </c>
      <c r="C49" s="36">
        <v>593468926</v>
      </c>
      <c r="D49" s="36">
        <f t="shared" si="9"/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/>
      <c r="O49" s="36"/>
      <c r="P49" s="39"/>
    </row>
    <row r="50" spans="1:16" ht="25.5" x14ac:dyDescent="0.25">
      <c r="A50" s="30" t="s">
        <v>49</v>
      </c>
      <c r="B50" s="36">
        <f t="shared" si="9"/>
        <v>0</v>
      </c>
      <c r="C50" s="36">
        <f t="shared" si="9"/>
        <v>0</v>
      </c>
      <c r="D50" s="36">
        <f t="shared" si="9"/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/>
      <c r="O50" s="36"/>
      <c r="P50" s="39"/>
    </row>
    <row r="51" spans="1:16" ht="25.5" x14ac:dyDescent="0.25">
      <c r="A51" s="30" t="s">
        <v>50</v>
      </c>
      <c r="B51" s="36">
        <f t="shared" si="9"/>
        <v>0</v>
      </c>
      <c r="C51" s="36">
        <f t="shared" si="9"/>
        <v>0</v>
      </c>
      <c r="D51" s="36">
        <f t="shared" si="9"/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/>
      <c r="O51" s="36"/>
      <c r="P51" s="39"/>
    </row>
    <row r="52" spans="1:16" ht="25.5" x14ac:dyDescent="0.25">
      <c r="A52" s="30" t="s">
        <v>51</v>
      </c>
      <c r="B52" s="36">
        <f t="shared" si="9"/>
        <v>0</v>
      </c>
      <c r="C52" s="36">
        <f t="shared" si="9"/>
        <v>0</v>
      </c>
      <c r="D52" s="36">
        <f t="shared" si="9"/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/>
      <c r="O52" s="36"/>
      <c r="P52" s="39"/>
    </row>
    <row r="53" spans="1:16" ht="25.5" x14ac:dyDescent="0.25">
      <c r="A53" s="30" t="s">
        <v>52</v>
      </c>
      <c r="B53" s="36">
        <f t="shared" si="9"/>
        <v>0</v>
      </c>
      <c r="C53" s="36">
        <f t="shared" si="9"/>
        <v>0</v>
      </c>
      <c r="D53" s="36">
        <f t="shared" si="9"/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/>
      <c r="O53" s="36"/>
      <c r="P53" s="39"/>
    </row>
    <row r="54" spans="1:16" ht="25.5" x14ac:dyDescent="0.25">
      <c r="A54" s="30" t="s">
        <v>53</v>
      </c>
      <c r="B54" s="36">
        <f t="shared" si="9"/>
        <v>0</v>
      </c>
      <c r="C54" s="36">
        <f t="shared" si="9"/>
        <v>0</v>
      </c>
      <c r="D54" s="36">
        <f t="shared" si="9"/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/>
      <c r="O54" s="36"/>
      <c r="P54" s="39"/>
    </row>
    <row r="55" spans="1:16" x14ac:dyDescent="0.25">
      <c r="A55" s="29" t="s">
        <v>28</v>
      </c>
      <c r="B55" s="49">
        <f t="shared" ref="B55:J55" si="10">+B56+B57+B58+B59+B60+B61+B62++B63+B64</f>
        <v>176928095</v>
      </c>
      <c r="C55" s="49">
        <f t="shared" si="10"/>
        <v>212591649.68000001</v>
      </c>
      <c r="D55" s="49">
        <f t="shared" si="10"/>
        <v>56670569.329999998</v>
      </c>
      <c r="E55" s="49">
        <f t="shared" si="10"/>
        <v>0</v>
      </c>
      <c r="F55" s="49">
        <f t="shared" si="10"/>
        <v>0</v>
      </c>
      <c r="G55" s="49">
        <f t="shared" si="10"/>
        <v>2286694.3999999999</v>
      </c>
      <c r="H55" s="49">
        <f t="shared" si="10"/>
        <v>0</v>
      </c>
      <c r="I55" s="49">
        <f t="shared" si="10"/>
        <v>1442073.7</v>
      </c>
      <c r="J55" s="49">
        <f t="shared" si="10"/>
        <v>54280</v>
      </c>
      <c r="K55" s="49">
        <f t="shared" ref="K55:P55" si="11">K56+K58+K59+K60+K61+K62++K63+K64</f>
        <v>186774.63</v>
      </c>
      <c r="L55" s="49">
        <f t="shared" si="11"/>
        <v>3342199</v>
      </c>
      <c r="M55" s="49">
        <f t="shared" si="11"/>
        <v>1290365.3799999999</v>
      </c>
      <c r="N55" s="49">
        <f>N56+N58+N59+N60+N61+N62++N63+N64+N57</f>
        <v>6728143.9199999999</v>
      </c>
      <c r="O55" s="49">
        <f t="shared" si="11"/>
        <v>1852025.97</v>
      </c>
      <c r="P55" s="49">
        <f t="shared" si="11"/>
        <v>39488012.329999998</v>
      </c>
    </row>
    <row r="56" spans="1:16" x14ac:dyDescent="0.25">
      <c r="A56" s="30" t="s">
        <v>29</v>
      </c>
      <c r="B56" s="38">
        <v>32559158</v>
      </c>
      <c r="C56" s="38">
        <v>33250118.789999999</v>
      </c>
      <c r="D56" s="36">
        <f>+E56+F56+G56+H56+I56+J56+L56+M56+N56+O56+P56</f>
        <v>8250979.9900000002</v>
      </c>
      <c r="E56" s="36">
        <v>0</v>
      </c>
      <c r="F56" s="36"/>
      <c r="G56" s="36">
        <v>112784.4</v>
      </c>
      <c r="H56" s="36"/>
      <c r="I56" s="36">
        <v>430813.7</v>
      </c>
      <c r="J56" s="36">
        <v>54280</v>
      </c>
      <c r="K56" s="36">
        <v>186774.63</v>
      </c>
      <c r="L56" s="36">
        <v>3093199</v>
      </c>
      <c r="M56" s="37">
        <v>1246469.3799999999</v>
      </c>
      <c r="N56" s="37">
        <v>336557.83</v>
      </c>
      <c r="O56" s="37">
        <v>964026.14</v>
      </c>
      <c r="P56" s="37">
        <v>2012849.54</v>
      </c>
    </row>
    <row r="57" spans="1:16" ht="24.75" customHeight="1" x14ac:dyDescent="0.25">
      <c r="A57" s="30" t="s">
        <v>30</v>
      </c>
      <c r="B57" s="38">
        <v>882429</v>
      </c>
      <c r="C57" s="38">
        <v>954940</v>
      </c>
      <c r="D57" s="36">
        <f>+E57+F57+G57+H57+I57+J57+K56+L57+M57+N57+O57+P57</f>
        <v>186774.63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7">
        <v>0</v>
      </c>
      <c r="N57" s="37"/>
      <c r="O57" s="37"/>
      <c r="P57" s="39"/>
    </row>
    <row r="58" spans="1:16" ht="25.5" x14ac:dyDescent="0.25">
      <c r="A58" s="30" t="s">
        <v>31</v>
      </c>
      <c r="B58" s="40"/>
      <c r="C58" s="38">
        <v>396000</v>
      </c>
      <c r="D58" s="36">
        <f t="shared" ref="D58:D64" si="12">+E58+F58+G58+H58+I58+J58+K58+L58+M58+N58+O58+P58</f>
        <v>28320</v>
      </c>
      <c r="E58" s="36">
        <v>0</v>
      </c>
      <c r="F58" s="36">
        <v>0</v>
      </c>
      <c r="G58" s="36">
        <v>0</v>
      </c>
      <c r="H58" s="36">
        <v>0</v>
      </c>
      <c r="I58" s="37">
        <v>28320</v>
      </c>
      <c r="J58" s="36">
        <v>0</v>
      </c>
      <c r="K58" s="36">
        <v>0</v>
      </c>
      <c r="L58" s="36">
        <v>0</v>
      </c>
      <c r="M58" s="37">
        <v>0</v>
      </c>
      <c r="N58" s="37"/>
      <c r="O58" s="37"/>
      <c r="P58" s="39"/>
    </row>
    <row r="59" spans="1:16" ht="25.5" x14ac:dyDescent="0.25">
      <c r="A59" s="30" t="s">
        <v>32</v>
      </c>
      <c r="B59" s="38">
        <v>59968903</v>
      </c>
      <c r="C59" s="38">
        <v>56322440</v>
      </c>
      <c r="D59" s="36">
        <f t="shared" si="12"/>
        <v>37559665</v>
      </c>
      <c r="E59" s="36">
        <v>0</v>
      </c>
      <c r="F59" s="36">
        <v>0</v>
      </c>
      <c r="G59" s="36">
        <v>0</v>
      </c>
      <c r="H59" s="36">
        <v>0</v>
      </c>
      <c r="I59" s="37">
        <v>982940</v>
      </c>
      <c r="J59" s="36">
        <v>0</v>
      </c>
      <c r="K59" s="36">
        <v>0</v>
      </c>
      <c r="L59" s="36">
        <v>0</v>
      </c>
      <c r="M59" s="37">
        <v>0</v>
      </c>
      <c r="N59" s="37"/>
      <c r="O59" s="37"/>
      <c r="P59" s="37">
        <v>36576725</v>
      </c>
    </row>
    <row r="60" spans="1:16" x14ac:dyDescent="0.25">
      <c r="A60" s="30" t="s">
        <v>33</v>
      </c>
      <c r="B60" s="38">
        <v>4428730</v>
      </c>
      <c r="C60" s="38">
        <v>3968730</v>
      </c>
      <c r="D60" s="36">
        <f t="shared" si="12"/>
        <v>8185111.9100000001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249000</v>
      </c>
      <c r="M60" s="37">
        <v>43896</v>
      </c>
      <c r="N60" s="37">
        <v>6391586.0899999999</v>
      </c>
      <c r="O60" s="36">
        <v>887999.83</v>
      </c>
      <c r="P60" s="37">
        <v>612629.99</v>
      </c>
    </row>
    <row r="61" spans="1:16" x14ac:dyDescent="0.25">
      <c r="A61" s="30" t="s">
        <v>54</v>
      </c>
      <c r="B61" s="38">
        <v>180000</v>
      </c>
      <c r="C61" s="38">
        <v>180000</v>
      </c>
      <c r="D61" s="36">
        <f t="shared" si="12"/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7"/>
      <c r="O61" s="37"/>
      <c r="P61" s="39"/>
    </row>
    <row r="62" spans="1:16" x14ac:dyDescent="0.25">
      <c r="A62" s="30" t="s">
        <v>55</v>
      </c>
      <c r="B62" s="38"/>
      <c r="C62" s="40"/>
      <c r="D62" s="36">
        <f t="shared" si="12"/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7"/>
      <c r="O62" s="37"/>
      <c r="P62" s="39"/>
    </row>
    <row r="63" spans="1:16" x14ac:dyDescent="0.25">
      <c r="A63" s="30" t="s">
        <v>34</v>
      </c>
      <c r="B63" s="38">
        <v>78908875</v>
      </c>
      <c r="C63" s="38">
        <v>27519420.890000001</v>
      </c>
      <c r="D63" s="36">
        <f t="shared" si="12"/>
        <v>2459717.7999999998</v>
      </c>
      <c r="E63" s="36">
        <v>0</v>
      </c>
      <c r="F63" s="36"/>
      <c r="G63" s="36">
        <v>2173910</v>
      </c>
      <c r="H63" s="36"/>
      <c r="I63" s="37"/>
      <c r="J63" s="36">
        <v>0</v>
      </c>
      <c r="K63" s="36">
        <v>0</v>
      </c>
      <c r="L63" s="36">
        <v>0</v>
      </c>
      <c r="M63" s="37">
        <v>0</v>
      </c>
      <c r="N63" s="37"/>
      <c r="O63" s="37"/>
      <c r="P63" s="43">
        <v>285807.8</v>
      </c>
    </row>
    <row r="64" spans="1:16" ht="25.5" x14ac:dyDescent="0.25">
      <c r="A64" s="30" t="s">
        <v>56</v>
      </c>
      <c r="B64" s="58"/>
      <c r="C64" s="58">
        <v>90000000</v>
      </c>
      <c r="D64" s="36">
        <f t="shared" si="12"/>
        <v>0</v>
      </c>
      <c r="E64" s="36">
        <v>0</v>
      </c>
      <c r="F64" s="36"/>
      <c r="G64" s="36"/>
      <c r="H64" s="36"/>
      <c r="I64" s="36"/>
      <c r="J64" s="36">
        <v>0</v>
      </c>
      <c r="K64" s="36">
        <v>0</v>
      </c>
      <c r="L64" s="36">
        <v>0</v>
      </c>
      <c r="M64" s="36">
        <v>0</v>
      </c>
      <c r="N64" s="37"/>
      <c r="O64" s="37"/>
      <c r="P64" s="39"/>
    </row>
    <row r="65" spans="1:16" x14ac:dyDescent="0.25">
      <c r="A65" s="29" t="s">
        <v>57</v>
      </c>
      <c r="B65" s="49">
        <f>+B66+B67+B68+B69</f>
        <v>45269147</v>
      </c>
      <c r="C65" s="49">
        <f>+C66+C67+C68+C69</f>
        <v>20404579.91</v>
      </c>
      <c r="D65" s="49">
        <f>+D66+D67+D68+D69</f>
        <v>11017255.15</v>
      </c>
      <c r="E65" s="49">
        <f t="shared" ref="E65:P65" si="13">+E66+E67+E68+E69</f>
        <v>0</v>
      </c>
      <c r="F65" s="49">
        <f t="shared" si="13"/>
        <v>0</v>
      </c>
      <c r="G65" s="49">
        <f t="shared" si="13"/>
        <v>1075253.6200000001</v>
      </c>
      <c r="H65" s="49">
        <f t="shared" si="13"/>
        <v>0</v>
      </c>
      <c r="I65" s="49">
        <f t="shared" si="13"/>
        <v>0</v>
      </c>
      <c r="J65" s="49">
        <f t="shared" si="13"/>
        <v>0</v>
      </c>
      <c r="K65" s="49">
        <f t="shared" si="13"/>
        <v>1230850.46</v>
      </c>
      <c r="L65" s="49">
        <f t="shared" si="13"/>
        <v>120630.62</v>
      </c>
      <c r="M65" s="49">
        <f t="shared" si="13"/>
        <v>0</v>
      </c>
      <c r="N65" s="49">
        <f t="shared" si="13"/>
        <v>8434989.3699999992</v>
      </c>
      <c r="O65" s="49">
        <f t="shared" si="13"/>
        <v>0</v>
      </c>
      <c r="P65" s="49">
        <f t="shared" si="13"/>
        <v>155531.07999999999</v>
      </c>
    </row>
    <row r="66" spans="1:16" x14ac:dyDescent="0.25">
      <c r="A66" s="30" t="s">
        <v>58</v>
      </c>
      <c r="B66" s="38">
        <v>45269147</v>
      </c>
      <c r="C66" s="38">
        <v>20404579.91</v>
      </c>
      <c r="D66" s="36">
        <f>+E66+F66+G66+H66+I66+J66+K66+L66+M66+N66+O66+P66</f>
        <v>11017255.15</v>
      </c>
      <c r="E66" s="36">
        <v>0</v>
      </c>
      <c r="F66" s="36"/>
      <c r="G66" s="36">
        <v>1075253.6200000001</v>
      </c>
      <c r="H66" s="36"/>
      <c r="I66" s="36"/>
      <c r="J66" s="36"/>
      <c r="K66" s="36">
        <v>1230850.46</v>
      </c>
      <c r="L66" s="36">
        <v>120630.62</v>
      </c>
      <c r="M66" s="37">
        <v>0</v>
      </c>
      <c r="N66" s="37">
        <v>8434989.3699999992</v>
      </c>
      <c r="O66" s="36"/>
      <c r="P66" s="36">
        <v>155531.07999999999</v>
      </c>
    </row>
    <row r="67" spans="1:16" x14ac:dyDescent="0.25">
      <c r="A67" s="30" t="s">
        <v>59</v>
      </c>
      <c r="B67" s="36">
        <f t="shared" ref="B67:C69" si="14">+C67+D67+E67+F67+G67+H67+I67+J67+K67+L67+M67+N67</f>
        <v>0</v>
      </c>
      <c r="C67" s="36">
        <f t="shared" si="14"/>
        <v>0</v>
      </c>
      <c r="D67" s="36">
        <f>+E67+F67+G67+H67+I67+J67+K67+L67+M67+N67+O67+P67</f>
        <v>0</v>
      </c>
      <c r="E67" s="36">
        <f t="shared" ref="E67:M67" si="15">+F67+G67+H67+I67+J67+K67+L67+M67+N67+O67+P67+Q67</f>
        <v>0</v>
      </c>
      <c r="F67" s="36">
        <f t="shared" si="15"/>
        <v>0</v>
      </c>
      <c r="G67" s="36">
        <f t="shared" si="15"/>
        <v>0</v>
      </c>
      <c r="H67" s="36">
        <f t="shared" si="15"/>
        <v>0</v>
      </c>
      <c r="I67" s="36">
        <f t="shared" si="15"/>
        <v>0</v>
      </c>
      <c r="J67" s="36">
        <f t="shared" si="15"/>
        <v>0</v>
      </c>
      <c r="K67" s="36">
        <f t="shared" si="15"/>
        <v>0</v>
      </c>
      <c r="L67" s="36">
        <f t="shared" si="15"/>
        <v>0</v>
      </c>
      <c r="M67" s="36">
        <f t="shared" si="15"/>
        <v>0</v>
      </c>
      <c r="N67" s="41"/>
      <c r="O67" s="41"/>
      <c r="P67" s="39"/>
    </row>
    <row r="68" spans="1:16" x14ac:dyDescent="0.25">
      <c r="A68" s="30" t="s">
        <v>60</v>
      </c>
      <c r="B68" s="36">
        <f t="shared" si="14"/>
        <v>0</v>
      </c>
      <c r="C68" s="36">
        <f t="shared" si="14"/>
        <v>0</v>
      </c>
      <c r="D68" s="36">
        <f>+E68+F68+G68+H68+I68+J68+K68+L68+M68+N68+O68+P68</f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41"/>
      <c r="O68" s="41"/>
      <c r="P68" s="44"/>
    </row>
    <row r="69" spans="1:16" ht="25.5" x14ac:dyDescent="0.25">
      <c r="A69" s="30" t="s">
        <v>61</v>
      </c>
      <c r="B69" s="36">
        <f t="shared" si="14"/>
        <v>0</v>
      </c>
      <c r="C69" s="36">
        <f t="shared" si="14"/>
        <v>0</v>
      </c>
      <c r="D69" s="36">
        <f>+E69+F69+G69+H69+I69+J69+K69+L69+M69+N69+O69+P69</f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41"/>
      <c r="O69" s="41"/>
      <c r="P69" s="44"/>
    </row>
    <row r="70" spans="1:16" ht="25.5" x14ac:dyDescent="0.25">
      <c r="A70" s="29" t="s">
        <v>62</v>
      </c>
      <c r="B70" s="36">
        <f t="shared" ref="B70:D74" si="16">+C70+D70+E70+F70+G70+H70+I70+J70+K70+L70</f>
        <v>0</v>
      </c>
      <c r="C70" s="36">
        <f t="shared" si="16"/>
        <v>0</v>
      </c>
      <c r="D70" s="36">
        <f t="shared" si="16"/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41"/>
      <c r="O70" s="41"/>
      <c r="P70" s="44"/>
    </row>
    <row r="71" spans="1:16" x14ac:dyDescent="0.25">
      <c r="A71" s="30" t="s">
        <v>63</v>
      </c>
      <c r="B71" s="36">
        <f t="shared" si="16"/>
        <v>0</v>
      </c>
      <c r="C71" s="36">
        <f t="shared" si="16"/>
        <v>0</v>
      </c>
      <c r="D71" s="36">
        <f t="shared" si="16"/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41"/>
      <c r="O71" s="41"/>
      <c r="P71" s="45"/>
    </row>
    <row r="72" spans="1:16" ht="25.5" x14ac:dyDescent="0.25">
      <c r="A72" s="30" t="s">
        <v>64</v>
      </c>
      <c r="B72" s="36">
        <f t="shared" si="16"/>
        <v>0</v>
      </c>
      <c r="C72" s="36">
        <f t="shared" si="16"/>
        <v>0</v>
      </c>
      <c r="D72" s="36">
        <f t="shared" si="16"/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41"/>
      <c r="O72" s="41"/>
      <c r="P72" s="46"/>
    </row>
    <row r="73" spans="1:16" x14ac:dyDescent="0.25">
      <c r="A73" s="29" t="s">
        <v>65</v>
      </c>
      <c r="B73" s="36">
        <f t="shared" si="16"/>
        <v>0</v>
      </c>
      <c r="C73" s="36">
        <f t="shared" si="16"/>
        <v>0</v>
      </c>
      <c r="D73" s="36">
        <f t="shared" si="16"/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41"/>
      <c r="O73" s="41"/>
      <c r="P73" s="39"/>
    </row>
    <row r="74" spans="1:16" x14ac:dyDescent="0.25">
      <c r="A74" s="30" t="s">
        <v>66</v>
      </c>
      <c r="B74" s="36">
        <f t="shared" si="16"/>
        <v>0</v>
      </c>
      <c r="C74" s="36">
        <f t="shared" si="16"/>
        <v>0</v>
      </c>
      <c r="D74" s="36">
        <f t="shared" si="16"/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41"/>
      <c r="O74" s="41"/>
      <c r="P74" s="44"/>
    </row>
    <row r="75" spans="1:16" x14ac:dyDescent="0.25">
      <c r="A75" s="30" t="s">
        <v>67</v>
      </c>
      <c r="B75" s="36">
        <f t="shared" ref="B75:D76" si="17">+C75+D75+E75+F75+G75+H75+I75+J75+K75+L75+M75+N75</f>
        <v>0</v>
      </c>
      <c r="C75" s="36">
        <f t="shared" si="17"/>
        <v>0</v>
      </c>
      <c r="D75" s="36">
        <f t="shared" si="17"/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41"/>
      <c r="O75" s="41"/>
      <c r="P75" s="39"/>
    </row>
    <row r="76" spans="1:16" ht="25.5" x14ac:dyDescent="0.25">
      <c r="A76" s="30" t="s">
        <v>68</v>
      </c>
      <c r="B76" s="36">
        <f t="shared" si="17"/>
        <v>0</v>
      </c>
      <c r="C76" s="36">
        <f t="shared" si="17"/>
        <v>0</v>
      </c>
      <c r="D76" s="36">
        <f t="shared" si="17"/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41"/>
      <c r="O76" s="41"/>
      <c r="P76" s="39"/>
    </row>
    <row r="77" spans="1:16" x14ac:dyDescent="0.25">
      <c r="A77" s="28" t="s">
        <v>35</v>
      </c>
      <c r="B77" s="24">
        <f>B73+B70+B65+B55+B47+B39+B19+B13+B29</f>
        <v>15429574724</v>
      </c>
      <c r="C77" s="24">
        <f>C73+C70+C65+C55+C47+C39+C19+C13+C29</f>
        <v>14839744175.66</v>
      </c>
      <c r="D77" s="24">
        <f>D73+D70+D65+D55+D47+D39+D19+D13+D29</f>
        <v>14524603106.92</v>
      </c>
      <c r="E77" s="24">
        <f>E73+E70+E65+E55+E47+E39+E19+E13</f>
        <v>788877728.64999998</v>
      </c>
      <c r="F77" s="24">
        <f t="shared" ref="F77:P77" si="18">F73+F70+F65+F55+F47+F39+F19+F13+F29</f>
        <v>892880452.38999999</v>
      </c>
      <c r="G77" s="24">
        <f t="shared" si="18"/>
        <v>1213041074.8799999</v>
      </c>
      <c r="H77" s="24">
        <f t="shared" si="18"/>
        <v>1054424989.7</v>
      </c>
      <c r="I77" s="24">
        <f t="shared" si="18"/>
        <v>896048066.74000001</v>
      </c>
      <c r="J77" s="24">
        <f t="shared" si="18"/>
        <v>981776342.56999993</v>
      </c>
      <c r="K77" s="24">
        <f t="shared" si="18"/>
        <v>1153510523.6499999</v>
      </c>
      <c r="L77" s="24">
        <f t="shared" si="18"/>
        <v>1068503426.83</v>
      </c>
      <c r="M77" s="24">
        <f t="shared" si="18"/>
        <v>969812175.92999995</v>
      </c>
      <c r="N77" s="24">
        <f>N73+N70+N65+N55+N47+N39+N19+N13+N29-120630.62-11600630</f>
        <v>1279840093.7800002</v>
      </c>
      <c r="O77" s="24">
        <f t="shared" si="18"/>
        <v>2396812394.7500005</v>
      </c>
      <c r="P77" s="24">
        <f t="shared" si="18"/>
        <v>1817354576.4300001</v>
      </c>
    </row>
    <row r="78" spans="1:16" x14ac:dyDescent="0.25">
      <c r="A78" s="32"/>
      <c r="B78" s="59"/>
      <c r="C78" s="59"/>
      <c r="D78" s="38"/>
      <c r="E78" s="38"/>
      <c r="F78" s="40"/>
      <c r="G78" s="40"/>
      <c r="H78" s="40"/>
      <c r="I78" s="40"/>
      <c r="J78" s="40"/>
      <c r="K78" s="40"/>
      <c r="L78" s="40"/>
      <c r="M78" s="37"/>
      <c r="N78" s="37"/>
      <c r="O78" s="37"/>
      <c r="P78" s="39"/>
    </row>
    <row r="79" spans="1:16" x14ac:dyDescent="0.25">
      <c r="A79" s="33" t="s">
        <v>69</v>
      </c>
      <c r="B79" s="60"/>
      <c r="C79" s="60"/>
      <c r="D79" s="47"/>
      <c r="E79" s="47"/>
      <c r="F79" s="47"/>
      <c r="G79" s="47"/>
      <c r="H79" s="47"/>
      <c r="I79" s="47"/>
      <c r="J79" s="47"/>
      <c r="K79" s="47"/>
      <c r="L79" s="47"/>
      <c r="M79" s="48"/>
      <c r="N79" s="48"/>
      <c r="O79" s="48"/>
      <c r="P79" s="48"/>
    </row>
    <row r="80" spans="1:16" x14ac:dyDescent="0.25">
      <c r="A80" s="29" t="s">
        <v>70</v>
      </c>
      <c r="B80" s="36">
        <f>+B81+B82</f>
        <v>0</v>
      </c>
      <c r="C80" s="36">
        <f>+C81+C82</f>
        <v>0</v>
      </c>
      <c r="D80" s="36">
        <f>+D81+D82</f>
        <v>0</v>
      </c>
      <c r="E80" s="36">
        <f>+E81+E82</f>
        <v>0</v>
      </c>
      <c r="F80" s="36">
        <f>+F81+F82</f>
        <v>0</v>
      </c>
      <c r="G80" s="36"/>
      <c r="H80" s="36"/>
      <c r="I80" s="36"/>
      <c r="J80" s="36"/>
      <c r="K80" s="36"/>
      <c r="L80" s="36"/>
      <c r="M80" s="36"/>
      <c r="N80" s="36"/>
      <c r="O80" s="36"/>
      <c r="P80" s="39"/>
    </row>
    <row r="81" spans="1:16" ht="25.5" x14ac:dyDescent="0.25">
      <c r="A81" s="30" t="s">
        <v>71</v>
      </c>
      <c r="B81" s="36">
        <v>0</v>
      </c>
      <c r="C81" s="36">
        <v>0</v>
      </c>
      <c r="D81" s="36">
        <v>0</v>
      </c>
      <c r="E81" s="38">
        <v>0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9"/>
    </row>
    <row r="82" spans="1:16" ht="25.5" x14ac:dyDescent="0.25">
      <c r="A82" s="30" t="s">
        <v>72</v>
      </c>
      <c r="B82" s="52">
        <v>0</v>
      </c>
      <c r="C82" s="52">
        <v>0</v>
      </c>
      <c r="D82" s="52">
        <v>0</v>
      </c>
      <c r="E82" s="53">
        <v>0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7"/>
    </row>
    <row r="83" spans="1:16" x14ac:dyDescent="0.25">
      <c r="A83" s="29" t="s">
        <v>73</v>
      </c>
      <c r="B83" s="49">
        <f>+B84+B85+B86+B87</f>
        <v>0</v>
      </c>
      <c r="C83" s="49">
        <f>+C84+C85+C86+C87</f>
        <v>0</v>
      </c>
      <c r="D83" s="49">
        <f>+D84+D85+D86+D87</f>
        <v>0</v>
      </c>
      <c r="E83" s="49">
        <f t="shared" ref="E83:P83" si="19">+E84+E85+E86+E87</f>
        <v>0</v>
      </c>
      <c r="F83" s="49">
        <f t="shared" si="19"/>
        <v>0</v>
      </c>
      <c r="G83" s="49">
        <f t="shared" si="19"/>
        <v>0</v>
      </c>
      <c r="H83" s="49">
        <f t="shared" si="19"/>
        <v>0</v>
      </c>
      <c r="I83" s="49">
        <f t="shared" si="19"/>
        <v>0</v>
      </c>
      <c r="J83" s="49">
        <f t="shared" si="19"/>
        <v>0</v>
      </c>
      <c r="K83" s="49">
        <f t="shared" si="19"/>
        <v>0</v>
      </c>
      <c r="L83" s="49">
        <f t="shared" si="19"/>
        <v>0</v>
      </c>
      <c r="M83" s="49">
        <f t="shared" si="19"/>
        <v>0</v>
      </c>
      <c r="N83" s="49">
        <f t="shared" si="19"/>
        <v>0</v>
      </c>
      <c r="O83" s="49">
        <f t="shared" si="19"/>
        <v>0</v>
      </c>
      <c r="P83" s="49">
        <f t="shared" si="19"/>
        <v>0</v>
      </c>
    </row>
    <row r="84" spans="1:16" x14ac:dyDescent="0.25">
      <c r="A84" s="30" t="s">
        <v>74</v>
      </c>
      <c r="B84" s="36">
        <f t="shared" ref="B84:D86" si="20">+C84+D84+E84+F84+G84+H84+I84+J84+K84+L84+M84+N84</f>
        <v>0</v>
      </c>
      <c r="C84" s="36">
        <f t="shared" si="20"/>
        <v>0</v>
      </c>
      <c r="D84" s="36">
        <f t="shared" si="20"/>
        <v>0</v>
      </c>
      <c r="E84" s="36"/>
      <c r="F84" s="36"/>
      <c r="G84" s="36"/>
      <c r="H84" s="36"/>
      <c r="I84" s="36"/>
      <c r="J84" s="36"/>
      <c r="K84" s="36"/>
      <c r="L84" s="36"/>
      <c r="M84" s="37"/>
      <c r="N84" s="37"/>
      <c r="O84" s="37"/>
      <c r="P84" s="36"/>
    </row>
    <row r="85" spans="1:16" x14ac:dyDescent="0.25">
      <c r="A85" s="30" t="s">
        <v>75</v>
      </c>
      <c r="B85" s="36">
        <f t="shared" si="20"/>
        <v>0</v>
      </c>
      <c r="C85" s="36">
        <f t="shared" si="20"/>
        <v>0</v>
      </c>
      <c r="D85" s="36">
        <f t="shared" si="20"/>
        <v>0</v>
      </c>
      <c r="E85" s="36">
        <v>0</v>
      </c>
      <c r="F85" s="36"/>
      <c r="G85" s="36"/>
      <c r="H85" s="36"/>
      <c r="I85" s="36"/>
      <c r="J85" s="36"/>
      <c r="K85" s="36"/>
      <c r="L85" s="36"/>
      <c r="M85" s="36"/>
      <c r="N85" s="37"/>
      <c r="O85" s="37"/>
      <c r="P85" s="39"/>
    </row>
    <row r="86" spans="1:16" x14ac:dyDescent="0.25">
      <c r="A86" s="29" t="s">
        <v>76</v>
      </c>
      <c r="B86" s="36">
        <f t="shared" si="20"/>
        <v>0</v>
      </c>
      <c r="C86" s="36">
        <f t="shared" si="20"/>
        <v>0</v>
      </c>
      <c r="D86" s="36">
        <f t="shared" si="20"/>
        <v>0</v>
      </c>
      <c r="E86" s="36">
        <v>0</v>
      </c>
      <c r="F86" s="36"/>
      <c r="G86" s="36"/>
      <c r="H86" s="36"/>
      <c r="I86" s="36"/>
      <c r="J86" s="36"/>
      <c r="K86" s="36"/>
      <c r="L86" s="36"/>
      <c r="M86" s="36"/>
      <c r="N86" s="37"/>
      <c r="O86" s="37"/>
      <c r="P86" s="39"/>
    </row>
    <row r="87" spans="1:16" x14ac:dyDescent="0.25">
      <c r="A87" s="30" t="s">
        <v>77</v>
      </c>
      <c r="B87" s="36">
        <f>+C87+D87+E87+F87+G87+H87+I87</f>
        <v>0</v>
      </c>
      <c r="C87" s="36">
        <f>+D87+E87+F87+G87+H87+I87+J87</f>
        <v>0</v>
      </c>
      <c r="D87" s="36">
        <f>+E87+F87+G87+H87+I87+J87+K87</f>
        <v>0</v>
      </c>
      <c r="E87" s="36">
        <v>0</v>
      </c>
      <c r="F87" s="36"/>
      <c r="G87" s="36"/>
      <c r="H87" s="36"/>
      <c r="I87" s="36"/>
      <c r="J87" s="36"/>
      <c r="K87" s="36"/>
      <c r="L87" s="36"/>
      <c r="M87" s="36"/>
      <c r="N87" s="37"/>
      <c r="O87" s="37"/>
      <c r="P87" s="39"/>
    </row>
    <row r="88" spans="1:16" x14ac:dyDescent="0.25">
      <c r="A88" s="28">
        <v>3219</v>
      </c>
      <c r="B88" s="22">
        <f>+B86+B83</f>
        <v>0</v>
      </c>
      <c r="C88" s="22">
        <f>+C86+C83</f>
        <v>0</v>
      </c>
      <c r="D88" s="22">
        <f>+D86+D83</f>
        <v>0</v>
      </c>
      <c r="E88" s="22">
        <f t="shared" ref="E88:P88" si="21">+E86+E83+E80</f>
        <v>0</v>
      </c>
      <c r="F88" s="22">
        <f t="shared" si="21"/>
        <v>0</v>
      </c>
      <c r="G88" s="22">
        <f t="shared" si="21"/>
        <v>0</v>
      </c>
      <c r="H88" s="22">
        <f t="shared" si="21"/>
        <v>0</v>
      </c>
      <c r="I88" s="22">
        <f t="shared" si="21"/>
        <v>0</v>
      </c>
      <c r="J88" s="22">
        <f t="shared" si="21"/>
        <v>0</v>
      </c>
      <c r="K88" s="22">
        <f t="shared" si="21"/>
        <v>0</v>
      </c>
      <c r="L88" s="22">
        <f t="shared" si="21"/>
        <v>0</v>
      </c>
      <c r="M88" s="22">
        <f t="shared" si="21"/>
        <v>0</v>
      </c>
      <c r="N88" s="22">
        <f t="shared" si="21"/>
        <v>0</v>
      </c>
      <c r="O88" s="22">
        <f t="shared" si="21"/>
        <v>0</v>
      </c>
      <c r="P88" s="22">
        <f t="shared" si="21"/>
        <v>0</v>
      </c>
    </row>
    <row r="89" spans="1:16" x14ac:dyDescent="0.25">
      <c r="A89" s="31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37"/>
      <c r="N89" s="37"/>
      <c r="O89" s="37"/>
      <c r="P89" s="39"/>
    </row>
    <row r="90" spans="1:16" x14ac:dyDescent="0.25">
      <c r="A90" s="34" t="s">
        <v>78</v>
      </c>
      <c r="B90" s="54">
        <f>+B88+B77</f>
        <v>15429574724</v>
      </c>
      <c r="C90" s="54">
        <f>+C88+C77</f>
        <v>14839744175.66</v>
      </c>
      <c r="D90" s="54">
        <f>+D88+D77</f>
        <v>14524603106.92</v>
      </c>
      <c r="E90" s="54">
        <f t="shared" ref="E90:P90" si="22">+E88+E77</f>
        <v>788877728.64999998</v>
      </c>
      <c r="F90" s="54">
        <f t="shared" si="22"/>
        <v>892880452.38999999</v>
      </c>
      <c r="G90" s="54">
        <f t="shared" si="22"/>
        <v>1213041074.8799999</v>
      </c>
      <c r="H90" s="54">
        <f t="shared" si="22"/>
        <v>1054424989.7</v>
      </c>
      <c r="I90" s="54">
        <f t="shared" si="22"/>
        <v>896048066.74000001</v>
      </c>
      <c r="J90" s="54">
        <f t="shared" si="22"/>
        <v>981776342.56999993</v>
      </c>
      <c r="K90" s="54">
        <f t="shared" si="22"/>
        <v>1153510523.6499999</v>
      </c>
      <c r="L90" s="54">
        <f t="shared" si="22"/>
        <v>1068503426.83</v>
      </c>
      <c r="M90" s="54">
        <f t="shared" si="22"/>
        <v>969812175.92999995</v>
      </c>
      <c r="N90" s="54">
        <f>+N88+N77</f>
        <v>1279840093.7800002</v>
      </c>
      <c r="O90" s="54">
        <f>+O88+O77</f>
        <v>2396812394.7500005</v>
      </c>
      <c r="P90" s="54">
        <f t="shared" si="22"/>
        <v>1817354576.4300001</v>
      </c>
    </row>
    <row r="91" spans="1:16" ht="16.5" x14ac:dyDescent="0.3">
      <c r="D91" s="14"/>
      <c r="E91" s="14"/>
      <c r="F91" s="14"/>
      <c r="G91" s="14"/>
      <c r="H91" s="9"/>
      <c r="I91" s="9"/>
      <c r="J91" s="9"/>
      <c r="K91" s="23"/>
      <c r="L91" s="9"/>
      <c r="M91" s="8"/>
      <c r="N91" s="10"/>
      <c r="O91" s="10"/>
    </row>
    <row r="92" spans="1:16" ht="16.5" x14ac:dyDescent="0.3">
      <c r="D92" s="15"/>
      <c r="E92" s="14"/>
      <c r="F92" s="14"/>
      <c r="G92" s="14"/>
      <c r="H92" s="9"/>
      <c r="I92" s="9"/>
      <c r="J92" s="9"/>
      <c r="K92" s="23"/>
      <c r="L92" s="8"/>
      <c r="M92" s="8"/>
      <c r="N92" s="10"/>
      <c r="O92" s="10"/>
    </row>
    <row r="93" spans="1:16" ht="16.5" x14ac:dyDescent="0.3">
      <c r="D93" s="14"/>
      <c r="E93" s="14"/>
      <c r="F93" s="14"/>
      <c r="G93" s="14"/>
      <c r="H93" s="9"/>
      <c r="I93" s="9"/>
      <c r="J93" s="9"/>
      <c r="K93" s="26"/>
      <c r="L93" s="10"/>
      <c r="M93" s="10"/>
      <c r="N93" s="10"/>
      <c r="O93" s="10"/>
    </row>
    <row r="94" spans="1:16" ht="16.5" x14ac:dyDescent="0.3">
      <c r="A94" s="14" t="s">
        <v>90</v>
      </c>
      <c r="B94" s="14"/>
      <c r="C94" s="14"/>
      <c r="D94" s="14"/>
      <c r="E94" s="14"/>
      <c r="F94" s="14"/>
      <c r="G94" s="14"/>
      <c r="H94" s="9"/>
      <c r="I94" s="9"/>
      <c r="J94" s="9"/>
      <c r="K94" s="26"/>
      <c r="L94" s="10"/>
      <c r="M94" s="10"/>
      <c r="N94" s="10"/>
      <c r="O94" s="10"/>
    </row>
    <row r="95" spans="1:16" ht="16.5" x14ac:dyDescent="0.3">
      <c r="A95" s="14" t="s">
        <v>112</v>
      </c>
      <c r="B95" s="14"/>
      <c r="C95" s="14"/>
      <c r="D95" s="14"/>
      <c r="E95" s="14"/>
      <c r="F95" s="14"/>
      <c r="G95" s="14"/>
      <c r="H95" s="9"/>
      <c r="I95" s="9"/>
      <c r="J95" s="9"/>
      <c r="K95" s="26"/>
      <c r="L95" s="10"/>
      <c r="M95" s="10"/>
      <c r="N95" s="27"/>
      <c r="O95" s="10"/>
    </row>
    <row r="96" spans="1:16" ht="16.5" x14ac:dyDescent="0.3">
      <c r="A96" s="14" t="s">
        <v>113</v>
      </c>
      <c r="B96" s="14"/>
      <c r="C96" s="14"/>
      <c r="D96" s="14"/>
      <c r="E96" s="16"/>
      <c r="F96" s="14"/>
      <c r="G96" s="14"/>
      <c r="H96" s="9"/>
      <c r="I96" s="9"/>
      <c r="J96" s="9"/>
      <c r="K96" s="26"/>
      <c r="L96" s="27"/>
      <c r="M96" s="10"/>
      <c r="N96" s="27"/>
      <c r="O96" s="10"/>
    </row>
    <row r="97" spans="1:15" ht="16.5" x14ac:dyDescent="0.3">
      <c r="A97" s="14"/>
      <c r="B97" s="14"/>
      <c r="C97" s="14"/>
      <c r="D97" s="14"/>
      <c r="E97" s="14"/>
      <c r="F97" s="14"/>
      <c r="G97" s="14"/>
      <c r="H97" s="9"/>
      <c r="I97" s="11"/>
      <c r="J97" s="9"/>
      <c r="K97" s="26"/>
      <c r="L97" s="10"/>
      <c r="M97" s="10"/>
      <c r="N97" s="10"/>
      <c r="O97" s="10"/>
    </row>
    <row r="98" spans="1:15" ht="16.5" x14ac:dyDescent="0.3">
      <c r="A98" s="14"/>
      <c r="B98" s="14"/>
      <c r="C98" s="14"/>
      <c r="D98" s="14"/>
      <c r="E98" s="14"/>
      <c r="F98" s="14"/>
      <c r="G98" s="14"/>
      <c r="H98" s="9"/>
      <c r="I98" s="9"/>
      <c r="J98" s="9"/>
      <c r="K98" s="10"/>
      <c r="L98" s="10"/>
      <c r="M98" s="10"/>
      <c r="N98" s="27"/>
      <c r="O98" s="10"/>
    </row>
    <row r="99" spans="1:15" ht="16.5" x14ac:dyDescent="0.3">
      <c r="A99" s="14"/>
      <c r="B99" s="14"/>
      <c r="C99" s="14"/>
      <c r="D99" s="14"/>
      <c r="E99" s="14"/>
      <c r="F99" s="18"/>
      <c r="G99" s="14"/>
      <c r="H99" s="57"/>
      <c r="I99" s="57"/>
      <c r="J99" s="9"/>
      <c r="K99" s="10"/>
      <c r="L99" s="10"/>
      <c r="M99" s="10"/>
      <c r="N99" s="10"/>
      <c r="O99" s="10"/>
    </row>
    <row r="100" spans="1:15" ht="16.5" x14ac:dyDescent="0.3">
      <c r="A100" s="14" t="s">
        <v>91</v>
      </c>
      <c r="B100" s="14"/>
      <c r="C100" s="14"/>
      <c r="D100" s="14"/>
      <c r="E100" s="14"/>
      <c r="F100" s="14"/>
      <c r="G100" s="56"/>
      <c r="H100" s="9"/>
      <c r="I100" s="9"/>
      <c r="J100" s="9"/>
      <c r="K100" s="10"/>
      <c r="L100" s="10"/>
      <c r="M100" s="10"/>
      <c r="N100" s="10"/>
      <c r="O100" s="10"/>
    </row>
    <row r="101" spans="1:15" ht="16.5" x14ac:dyDescent="0.3">
      <c r="A101" s="17" t="s">
        <v>94</v>
      </c>
      <c r="B101" s="17"/>
      <c r="C101" s="17"/>
      <c r="D101" s="14"/>
      <c r="E101" s="14"/>
      <c r="F101" s="18"/>
      <c r="G101" s="25"/>
      <c r="I101" s="9"/>
      <c r="J101" s="9"/>
      <c r="K101" s="10"/>
      <c r="L101" s="10"/>
      <c r="M101" s="10"/>
      <c r="N101" s="10"/>
      <c r="O101" s="10"/>
    </row>
    <row r="102" spans="1:15" ht="16.5" x14ac:dyDescent="0.3">
      <c r="A102" s="17" t="s">
        <v>95</v>
      </c>
      <c r="B102" s="17"/>
      <c r="C102" s="17"/>
      <c r="D102" s="16">
        <f>14839744175.66-C90</f>
        <v>0</v>
      </c>
      <c r="E102" s="14"/>
      <c r="F102" s="14"/>
      <c r="G102" s="14"/>
      <c r="I102" s="9"/>
      <c r="J102" s="9"/>
      <c r="K102" s="10"/>
      <c r="L102" s="10"/>
      <c r="M102" s="10"/>
      <c r="N102" s="10"/>
      <c r="O102" s="10"/>
    </row>
    <row r="103" spans="1:15" ht="16.5" x14ac:dyDescent="0.3">
      <c r="A103" s="14"/>
      <c r="B103" s="14"/>
      <c r="C103" s="14"/>
      <c r="D103" s="14"/>
      <c r="E103" s="14"/>
      <c r="F103" s="18"/>
      <c r="G103" s="14"/>
      <c r="I103" s="9"/>
      <c r="J103" s="9"/>
      <c r="K103" s="10"/>
      <c r="L103" s="10"/>
      <c r="M103" s="10"/>
      <c r="N103" s="10"/>
      <c r="O103" s="10"/>
    </row>
    <row r="104" spans="1:15" ht="16.5" x14ac:dyDescent="0.3">
      <c r="A104" s="14"/>
      <c r="B104" s="14"/>
      <c r="C104" s="14"/>
      <c r="D104" s="14"/>
      <c r="E104" s="14"/>
      <c r="F104" s="14"/>
      <c r="G104" s="4"/>
      <c r="H104" s="9"/>
      <c r="I104" s="9"/>
      <c r="J104" s="9"/>
      <c r="K104" s="10"/>
      <c r="L104" s="27"/>
      <c r="M104" s="10"/>
      <c r="N104" s="10"/>
      <c r="O104" s="10"/>
    </row>
    <row r="105" spans="1:15" ht="16.5" x14ac:dyDescent="0.3">
      <c r="A105" s="14" t="s">
        <v>92</v>
      </c>
      <c r="B105" s="14"/>
      <c r="C105" s="14"/>
      <c r="D105" s="14"/>
      <c r="E105" s="14"/>
      <c r="F105" s="14"/>
      <c r="G105" s="14"/>
      <c r="H105" s="9"/>
      <c r="I105" s="9"/>
      <c r="J105" s="9"/>
      <c r="K105" s="10"/>
      <c r="L105" s="10"/>
      <c r="M105" s="10"/>
      <c r="N105" s="10"/>
      <c r="O105" s="10"/>
    </row>
    <row r="106" spans="1:15" ht="16.5" x14ac:dyDescent="0.3">
      <c r="A106" s="17" t="s">
        <v>107</v>
      </c>
      <c r="B106" s="17"/>
      <c r="C106" s="17"/>
      <c r="D106" s="14"/>
      <c r="E106" s="14"/>
      <c r="F106" s="14"/>
      <c r="G106" s="14"/>
      <c r="H106" s="10"/>
      <c r="I106" s="10"/>
      <c r="J106" s="10"/>
      <c r="K106" s="10"/>
      <c r="L106" s="27"/>
      <c r="M106" s="10"/>
      <c r="N106" s="10"/>
      <c r="O106" s="10"/>
    </row>
    <row r="107" spans="1:15" ht="16.5" x14ac:dyDescent="0.3">
      <c r="A107" s="17" t="s">
        <v>96</v>
      </c>
      <c r="B107" s="17"/>
      <c r="C107" s="17"/>
      <c r="D107" s="14"/>
      <c r="E107" s="14"/>
      <c r="F107" s="14"/>
      <c r="G107" s="14"/>
      <c r="H107" s="10"/>
      <c r="I107" s="10"/>
      <c r="J107" s="10"/>
      <c r="K107" s="10"/>
      <c r="L107" s="10"/>
      <c r="M107" s="10"/>
      <c r="N107" s="10"/>
      <c r="O107" s="10"/>
    </row>
    <row r="108" spans="1:15" ht="16.5" x14ac:dyDescent="0.3">
      <c r="A108" s="17"/>
      <c r="B108" s="17"/>
      <c r="C108" s="17"/>
      <c r="D108" s="14"/>
      <c r="E108" s="14"/>
      <c r="F108" s="14"/>
      <c r="G108" s="14"/>
      <c r="H108" s="10"/>
      <c r="I108" s="10"/>
      <c r="J108" s="10"/>
      <c r="K108" s="10"/>
      <c r="L108" s="10"/>
      <c r="M108" s="10"/>
      <c r="N108" s="10"/>
      <c r="O108" s="10"/>
    </row>
    <row r="109" spans="1:15" ht="16.5" x14ac:dyDescent="0.3">
      <c r="A109" s="14"/>
      <c r="B109" s="14"/>
      <c r="C109" s="14"/>
      <c r="D109" s="14"/>
      <c r="E109" s="19"/>
      <c r="F109" s="14"/>
      <c r="G109" s="14"/>
      <c r="H109" s="10"/>
      <c r="I109" s="10"/>
      <c r="J109" s="10"/>
      <c r="K109" s="10"/>
      <c r="L109" s="10"/>
      <c r="M109" s="10"/>
      <c r="N109" s="10"/>
      <c r="O109" s="10"/>
    </row>
    <row r="110" spans="1:15" ht="16.5" x14ac:dyDescent="0.3">
      <c r="A110" s="14" t="s">
        <v>93</v>
      </c>
      <c r="B110" s="14"/>
      <c r="C110" s="14"/>
      <c r="D110" s="14"/>
      <c r="E110" s="14"/>
      <c r="F110" s="14"/>
      <c r="G110" s="14"/>
      <c r="H110" s="10"/>
      <c r="I110" s="10"/>
      <c r="J110" s="10"/>
      <c r="K110" s="10"/>
      <c r="L110" s="10"/>
      <c r="M110" s="10"/>
      <c r="N110" s="10"/>
      <c r="O110" s="10"/>
    </row>
    <row r="111" spans="1:15" ht="16.5" x14ac:dyDescent="0.3">
      <c r="A111" s="17" t="s">
        <v>106</v>
      </c>
      <c r="B111" s="17"/>
      <c r="C111" s="17"/>
      <c r="D111" s="9"/>
      <c r="E111" s="9"/>
      <c r="F111" s="9"/>
      <c r="G111" s="9"/>
      <c r="H111" s="10"/>
      <c r="I111" s="10"/>
      <c r="J111" s="10"/>
      <c r="K111" s="10"/>
      <c r="L111" s="10"/>
      <c r="M111" s="10"/>
      <c r="N111" s="10"/>
      <c r="O111" s="10"/>
    </row>
    <row r="112" spans="1:15" ht="16.5" x14ac:dyDescent="0.3">
      <c r="A112" s="17" t="s">
        <v>105</v>
      </c>
      <c r="B112" s="17"/>
      <c r="C112" s="17"/>
      <c r="D112" s="9"/>
      <c r="E112" s="9"/>
      <c r="F112" s="9"/>
      <c r="G112" s="9"/>
      <c r="H112" s="7"/>
      <c r="I112" s="7"/>
      <c r="J112" s="7"/>
      <c r="K112" s="7"/>
      <c r="L112" s="7"/>
    </row>
    <row r="113" spans="1:12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</sheetData>
  <mergeCells count="6">
    <mergeCell ref="A5:O5"/>
    <mergeCell ref="A6:O6"/>
    <mergeCell ref="A7:O7"/>
    <mergeCell ref="A8:O8"/>
    <mergeCell ref="B10:C10"/>
    <mergeCell ref="D10:P10"/>
  </mergeCells>
  <phoneticPr fontId="8" type="noConversion"/>
  <pageMargins left="0" right="0" top="0.41" bottom="0.15748031496063" header="0.45" footer="0.15748031496063"/>
  <pageSetup paperSize="5" scale="7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PRSUPUESTO APROBADO 2022</vt:lpstr>
      <vt:lpstr>EJECUCION ENERO-DICIEMBRE-2021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Celeida Veriguete</cp:lastModifiedBy>
  <cp:lastPrinted>2022-01-07T19:58:10Z</cp:lastPrinted>
  <dcterms:created xsi:type="dcterms:W3CDTF">2018-04-17T18:57:16Z</dcterms:created>
  <dcterms:modified xsi:type="dcterms:W3CDTF">2022-01-07T19:58:10Z</dcterms:modified>
</cp:coreProperties>
</file>