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scytrd-my.sharepoint.com/personal/jespinalh_mescyt_gob_do/Documents/Escritorio/"/>
    </mc:Choice>
  </mc:AlternateContent>
  <xr:revisionPtr revIDLastSave="268" documentId="8_{979C31AB-0DC7-4B16-96E9-1CEF43F0C5C7}" xr6:coauthVersionLast="47" xr6:coauthVersionMax="47" xr10:uidLastSave="{17831EFC-9856-4CA9-B60B-C71C17E07248}"/>
  <bookViews>
    <workbookView xWindow="-120" yWindow="-120" windowWidth="29040" windowHeight="15840" xr2:uid="{ED774C84-0B33-4284-BA8F-68386E447208}"/>
  </bookViews>
  <sheets>
    <sheet name="Hoja1" sheetId="1" r:id="rId1"/>
    <sheet name="Hoja2" sheetId="2" r:id="rId2"/>
  </sheets>
  <definedNames>
    <definedName name="_xlnm.Print_Area" localSheetId="0">Hoja1!$C$1:$O$155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K15" i="1" s="1"/>
  <c r="J14" i="1"/>
  <c r="L64" i="1"/>
  <c r="L26" i="1"/>
  <c r="L25" i="1"/>
  <c r="L24" i="1"/>
  <c r="L13" i="1"/>
  <c r="L11" i="1"/>
  <c r="L14" i="1"/>
  <c r="J152" i="1"/>
  <c r="K152" i="1" s="1"/>
  <c r="J151" i="1"/>
  <c r="K151" i="1" s="1"/>
  <c r="J150" i="1"/>
  <c r="J153" i="1"/>
  <c r="K153" i="1" s="1"/>
  <c r="J143" i="1"/>
  <c r="L143" i="1" s="1"/>
  <c r="J137" i="1"/>
  <c r="L137" i="1" s="1"/>
  <c r="J139" i="1"/>
  <c r="L139" i="1" s="1"/>
  <c r="J128" i="1"/>
  <c r="K128" i="1" s="1"/>
  <c r="J133" i="1"/>
  <c r="L133" i="1" s="1"/>
  <c r="J131" i="1"/>
  <c r="K131" i="1" s="1"/>
  <c r="J132" i="1"/>
  <c r="L132" i="1" s="1"/>
  <c r="J130" i="1"/>
  <c r="L130" i="1" s="1"/>
  <c r="J129" i="1"/>
  <c r="K129" i="1" s="1"/>
  <c r="J104" i="1"/>
  <c r="K104" i="1" s="1"/>
  <c r="J115" i="1"/>
  <c r="L115" i="1" s="1"/>
  <c r="J113" i="1"/>
  <c r="L113" i="1" s="1"/>
  <c r="J106" i="1"/>
  <c r="K106" i="1" s="1"/>
  <c r="J110" i="1"/>
  <c r="K110" i="1" s="1"/>
  <c r="J109" i="1"/>
  <c r="K109" i="1" s="1"/>
  <c r="J107" i="1"/>
  <c r="K107" i="1" s="1"/>
  <c r="J99" i="1"/>
  <c r="L99" i="1" s="1"/>
  <c r="J100" i="1"/>
  <c r="L100" i="1" s="1"/>
  <c r="J98" i="1"/>
  <c r="L98" i="1" s="1"/>
  <c r="J86" i="1"/>
  <c r="J89" i="1" s="1"/>
  <c r="J92" i="1"/>
  <c r="L92" i="1" s="1"/>
  <c r="J72" i="1"/>
  <c r="L72" i="1" s="1"/>
  <c r="J71" i="1"/>
  <c r="L71" i="1" s="1"/>
  <c r="J63" i="1"/>
  <c r="L63" i="1" s="1"/>
  <c r="J62" i="1"/>
  <c r="K62" i="1" s="1"/>
  <c r="J57" i="1"/>
  <c r="K57" i="1" s="1"/>
  <c r="J56" i="1"/>
  <c r="K56" i="1" s="1"/>
  <c r="J53" i="1"/>
  <c r="K53" i="1" s="1"/>
  <c r="J52" i="1"/>
  <c r="K52" i="1" s="1"/>
  <c r="J25" i="1"/>
  <c r="J23" i="1"/>
  <c r="K23" i="1" s="1"/>
  <c r="J28" i="1"/>
  <c r="L28" i="1" s="1"/>
  <c r="J30" i="1"/>
  <c r="K30" i="1" s="1"/>
  <c r="J29" i="1"/>
  <c r="K29" i="1" s="1"/>
  <c r="J36" i="1"/>
  <c r="L36" i="1" s="1"/>
  <c r="J32" i="1"/>
  <c r="K32" i="1" s="1"/>
  <c r="J17" i="1"/>
  <c r="K17" i="1" s="1"/>
  <c r="J11" i="1"/>
  <c r="K11" i="1" s="1"/>
  <c r="J12" i="1"/>
  <c r="L12" i="1" s="1"/>
  <c r="J16" i="1"/>
  <c r="L16" i="1" s="1"/>
  <c r="K14" i="1"/>
  <c r="H154" i="1"/>
  <c r="H147" i="1"/>
  <c r="H140" i="1"/>
  <c r="J138" i="1"/>
  <c r="L138" i="1" s="1"/>
  <c r="H134" i="1"/>
  <c r="H116" i="1"/>
  <c r="J114" i="1"/>
  <c r="L114" i="1" s="1"/>
  <c r="J112" i="1"/>
  <c r="L112" i="1" s="1"/>
  <c r="J111" i="1"/>
  <c r="J108" i="1"/>
  <c r="K108" i="1" s="1"/>
  <c r="J105" i="1"/>
  <c r="K105" i="1" s="1"/>
  <c r="H101" i="1"/>
  <c r="H95" i="1"/>
  <c r="J94" i="1"/>
  <c r="K94" i="1" s="1"/>
  <c r="J93" i="1"/>
  <c r="K93" i="1" s="1"/>
  <c r="H89" i="1"/>
  <c r="H73" i="1"/>
  <c r="H67" i="1"/>
  <c r="L60" i="1"/>
  <c r="J66" i="1"/>
  <c r="K66" i="1" s="1"/>
  <c r="J65" i="1"/>
  <c r="K65" i="1" s="1"/>
  <c r="J64" i="1"/>
  <c r="K64" i="1" s="1"/>
  <c r="J61" i="1"/>
  <c r="K61" i="1" s="1"/>
  <c r="J60" i="1"/>
  <c r="K60" i="1" s="1"/>
  <c r="J59" i="1"/>
  <c r="L59" i="1" s="1"/>
  <c r="J58" i="1"/>
  <c r="L61" i="1" s="1"/>
  <c r="J55" i="1"/>
  <c r="K55" i="1" s="1"/>
  <c r="J54" i="1"/>
  <c r="K54" i="1" s="1"/>
  <c r="J51" i="1"/>
  <c r="K51" i="1" s="1"/>
  <c r="J50" i="1"/>
  <c r="L22" i="1"/>
  <c r="H37" i="1"/>
  <c r="H34" i="1"/>
  <c r="J33" i="1"/>
  <c r="L33" i="1" s="1"/>
  <c r="J31" i="1"/>
  <c r="K31" i="1" s="1"/>
  <c r="J27" i="1"/>
  <c r="K27" i="1" s="1"/>
  <c r="J26" i="1"/>
  <c r="K26" i="1" s="1"/>
  <c r="K24" i="1"/>
  <c r="J22" i="1"/>
  <c r="K22" i="1" s="1"/>
  <c r="L27" i="1"/>
  <c r="J18" i="1"/>
  <c r="L18" i="1" s="1"/>
  <c r="H19" i="1"/>
  <c r="G19" i="1"/>
  <c r="G154" i="1"/>
  <c r="F154" i="1"/>
  <c r="G147" i="1"/>
  <c r="F147" i="1"/>
  <c r="G140" i="1"/>
  <c r="F140" i="1"/>
  <c r="G134" i="1"/>
  <c r="F134" i="1"/>
  <c r="G116" i="1"/>
  <c r="F116" i="1"/>
  <c r="G101" i="1"/>
  <c r="F101" i="1"/>
  <c r="G95" i="1"/>
  <c r="F95" i="1"/>
  <c r="G89" i="1"/>
  <c r="F89" i="1"/>
  <c r="G73" i="1"/>
  <c r="F73" i="1"/>
  <c r="G67" i="1"/>
  <c r="F67" i="1"/>
  <c r="L66" i="1"/>
  <c r="L65" i="1"/>
  <c r="L55" i="1"/>
  <c r="L54" i="1"/>
  <c r="L53" i="1"/>
  <c r="L52" i="1"/>
  <c r="L51" i="1"/>
  <c r="L50" i="1"/>
  <c r="G37" i="1"/>
  <c r="F37" i="1"/>
  <c r="G34" i="1"/>
  <c r="F34" i="1"/>
  <c r="L31" i="1"/>
  <c r="L30" i="1"/>
  <c r="F19" i="1"/>
  <c r="L57" i="1" l="1"/>
  <c r="L110" i="1"/>
  <c r="L56" i="1"/>
  <c r="K99" i="1"/>
  <c r="L89" i="1"/>
  <c r="L62" i="1"/>
  <c r="L94" i="1"/>
  <c r="L17" i="1"/>
  <c r="L23" i="1"/>
  <c r="L109" i="1"/>
  <c r="L128" i="1"/>
  <c r="L29" i="1"/>
  <c r="L32" i="1"/>
  <c r="L104" i="1"/>
  <c r="L129" i="1"/>
  <c r="L106" i="1"/>
  <c r="L15" i="1"/>
  <c r="L86" i="1"/>
  <c r="L107" i="1"/>
  <c r="L131" i="1"/>
  <c r="L108" i="1"/>
  <c r="L93" i="1"/>
  <c r="K100" i="1"/>
  <c r="K113" i="1"/>
  <c r="K18" i="1"/>
  <c r="J154" i="1"/>
  <c r="L154" i="1" s="1"/>
  <c r="K59" i="1"/>
  <c r="J73" i="1"/>
  <c r="L73" i="1" s="1"/>
  <c r="K71" i="1"/>
  <c r="K25" i="1"/>
  <c r="L150" i="1"/>
  <c r="L151" i="1"/>
  <c r="L152" i="1"/>
  <c r="K112" i="1"/>
  <c r="K132" i="1"/>
  <c r="K63" i="1"/>
  <c r="K86" i="1"/>
  <c r="K89" i="1" s="1"/>
  <c r="K133" i="1"/>
  <c r="K98" i="1"/>
  <c r="J34" i="1"/>
  <c r="L34" i="1" s="1"/>
  <c r="J67" i="1"/>
  <c r="L67" i="1" s="1"/>
  <c r="J95" i="1"/>
  <c r="L95" i="1" s="1"/>
  <c r="J116" i="1"/>
  <c r="L116" i="1" s="1"/>
  <c r="K16" i="1"/>
  <c r="J101" i="1"/>
  <c r="L101" i="1" s="1"/>
  <c r="K115" i="1"/>
  <c r="K130" i="1"/>
  <c r="K138" i="1"/>
  <c r="K36" i="1"/>
  <c r="K37" i="1" s="1"/>
  <c r="K72" i="1"/>
  <c r="K92" i="1"/>
  <c r="K95" i="1" s="1"/>
  <c r="J140" i="1"/>
  <c r="L140" i="1" s="1"/>
  <c r="K28" i="1"/>
  <c r="J37" i="1"/>
  <c r="L37" i="1" s="1"/>
  <c r="K58" i="1"/>
  <c r="K137" i="1"/>
  <c r="J147" i="1"/>
  <c r="L147" i="1" s="1"/>
  <c r="J134" i="1"/>
  <c r="L134" i="1" s="1"/>
  <c r="K139" i="1"/>
  <c r="K12" i="1"/>
  <c r="K150" i="1"/>
  <c r="K154" i="1" s="1"/>
  <c r="K50" i="1"/>
  <c r="K33" i="1"/>
  <c r="K143" i="1"/>
  <c r="K147" i="1" s="1"/>
  <c r="K114" i="1"/>
  <c r="L153" i="1"/>
  <c r="K13" i="1"/>
  <c r="J19" i="1"/>
  <c r="L19" i="1" s="1"/>
  <c r="K140" i="1" l="1"/>
  <c r="K101" i="1"/>
  <c r="K73" i="1"/>
  <c r="K67" i="1"/>
  <c r="K134" i="1"/>
  <c r="K19" i="1"/>
  <c r="K116" i="1"/>
  <c r="K34" i="1"/>
</calcChain>
</file>

<file path=xl/sharedStrings.xml><?xml version="1.0" encoding="utf-8"?>
<sst xmlns="http://schemas.openxmlformats.org/spreadsheetml/2006/main" count="163" uniqueCount="115">
  <si>
    <t xml:space="preserve">                                                  DIRECCIÓN DE PLANIFICACIÓN Y DESARROLLO</t>
  </si>
  <si>
    <t xml:space="preserve">                                           DEPARTAMENTO DE FORMULACIÓN, MONITOREO Y EVALUACIÓN DE PLANES, PROGRAMAS Y PROYECTOS</t>
  </si>
  <si>
    <t>Áreas / Departamentos</t>
  </si>
  <si>
    <t>Despacho del Ministro</t>
  </si>
  <si>
    <t>Dirección de Gabinete</t>
  </si>
  <si>
    <t>Departamento de Becas Internacionales</t>
  </si>
  <si>
    <t>Departamento de Becas Nacionales</t>
  </si>
  <si>
    <t>Oficina de Libre Acceso a la Información</t>
  </si>
  <si>
    <t>Oficina de Seguimiento y Colocación de Egresados</t>
  </si>
  <si>
    <t>Oficina Regional Norte</t>
  </si>
  <si>
    <t>Departamento Jurídico</t>
  </si>
  <si>
    <t>Viceministerio de Ciencia y Tecnología</t>
  </si>
  <si>
    <t>Viceministerio de en Ciencia y Tecnología</t>
  </si>
  <si>
    <t>Dirección de Investigación en Ciencia y Tecnología</t>
  </si>
  <si>
    <t>Departamento de Control de Ejecución de Proyectos de C y T</t>
  </si>
  <si>
    <t>Departamento de Evaluación, Selección y Seguimiento de Proyectos de C y T</t>
  </si>
  <si>
    <t>Departamento de Normas, Programas y Proyectos de C y T</t>
  </si>
  <si>
    <t>Dirección de Innovación y Transferencia Tecnológica</t>
  </si>
  <si>
    <t>Departamento de Innovación y Transferencia de Tecnología</t>
  </si>
  <si>
    <t>Departamento de Vinculación IES - Empresa</t>
  </si>
  <si>
    <t>Dirección de Fomento y Difusión de la Ciencia y la Tecnología</t>
  </si>
  <si>
    <t>Departamento de Capacitación y Divulgación de C y T</t>
  </si>
  <si>
    <t>Departamento de Indicadores de C y T</t>
  </si>
  <si>
    <t>Departamendo de Emprendimiento</t>
  </si>
  <si>
    <t>Viceministerio de Educación Superior</t>
  </si>
  <si>
    <t>Dirección Académica del Área de la Salud</t>
  </si>
  <si>
    <t>Departamento de Enfermería</t>
  </si>
  <si>
    <t>Departamento Educación Médica</t>
  </si>
  <si>
    <t>Departamento de Odontología</t>
  </si>
  <si>
    <t>Dirección de Control Académico</t>
  </si>
  <si>
    <t>Departamento de Auditoria al Registro Académico</t>
  </si>
  <si>
    <t>Departamento de Legalizaciones de Documentos de las IES</t>
  </si>
  <si>
    <t>Departamento de Servicios al Usuario</t>
  </si>
  <si>
    <t>Departamento de Transferencia Extranjera</t>
  </si>
  <si>
    <t>Dirección de Curriculum</t>
  </si>
  <si>
    <t>Departamento de Educación a Distancia y Virtual</t>
  </si>
  <si>
    <t>Departamento de Grado</t>
  </si>
  <si>
    <t>Departamento de Postgrado</t>
  </si>
  <si>
    <t>Departamento de Prueba Diagnóstica</t>
  </si>
  <si>
    <t>Departamento de Diseño Curricular</t>
  </si>
  <si>
    <t>Departamento de Homologación</t>
  </si>
  <si>
    <t>Dirección de Lenguas Extranjeras</t>
  </si>
  <si>
    <t>Departamento de Coordinación Académica</t>
  </si>
  <si>
    <t>Departamento de Coordinación Administrativa</t>
  </si>
  <si>
    <t>Viceministerio de Relaciones Internacionales</t>
  </si>
  <si>
    <t>Departamento de Acuerdos y Convenios Internacionales</t>
  </si>
  <si>
    <t>Departamento de Movilidad de Profesores y Estudiantes</t>
  </si>
  <si>
    <t>Viceministerio de Evaluación y Acreditación de las IES</t>
  </si>
  <si>
    <t>Departamento de Evaluación Quinquenal</t>
  </si>
  <si>
    <t>Departamento para la Acreditación</t>
  </si>
  <si>
    <t>Viceministerio de Extensión</t>
  </si>
  <si>
    <t>Departamento de Cultura</t>
  </si>
  <si>
    <t>Departamento de Desarrollo y Difusión de Valores</t>
  </si>
  <si>
    <t>Viceministerio Administrativo Financiero</t>
  </si>
  <si>
    <t>Dirección General Administrativa y Financiera</t>
  </si>
  <si>
    <t>Dirección Administrativa</t>
  </si>
  <si>
    <t>Departamento de Mantenimiento</t>
  </si>
  <si>
    <t>División de Mayordomía</t>
  </si>
  <si>
    <t>División de Suministro</t>
  </si>
  <si>
    <t>División de Transportación</t>
  </si>
  <si>
    <t>Departamento de Compras y Contrataciones</t>
  </si>
  <si>
    <t>Dirección Financiera</t>
  </si>
  <si>
    <t>Departamento de Contabilidad</t>
  </si>
  <si>
    <t>Departamento de Presupuesto</t>
  </si>
  <si>
    <t>Departamento de Tesorería</t>
  </si>
  <si>
    <t>Dirección de Planificación y Desarrollo</t>
  </si>
  <si>
    <t>Departamento de Calidad en la Gestión</t>
  </si>
  <si>
    <t>Departamento de Cooperación Internacional</t>
  </si>
  <si>
    <t>Departamento de Desarrollo Institucional</t>
  </si>
  <si>
    <t>Departamento de Estadísticas</t>
  </si>
  <si>
    <t>Departamento de Formulación, Monitoreo y Evaluación de PPP</t>
  </si>
  <si>
    <t>Dirección de Comunicaciones</t>
  </si>
  <si>
    <t>Departamento de Publicaciones</t>
  </si>
  <si>
    <t>Departamento de Relaciones Públicas</t>
  </si>
  <si>
    <t>Dirección de Recursos Humanos</t>
  </si>
  <si>
    <t>Departamento de Reclutamiento, Selección y Evaluación</t>
  </si>
  <si>
    <t>Departamento de Capacitación</t>
  </si>
  <si>
    <t>Departamento de Registro y Control</t>
  </si>
  <si>
    <t>Dirección de Tecnologías de la Información y la Comunicación</t>
  </si>
  <si>
    <t>Departamento de Desarrollo de Aplicaciones</t>
  </si>
  <si>
    <t>Departamento de Infraestructura Tecnológica y Redes</t>
  </si>
  <si>
    <t>Departamento de Soporte Informático al Usuario</t>
  </si>
  <si>
    <t>Aprobado 2do. Trimestre</t>
  </si>
  <si>
    <t>Aprobado 1er. Trimestre</t>
  </si>
  <si>
    <t>Agenda Digital</t>
  </si>
  <si>
    <t>Asiganado</t>
  </si>
  <si>
    <t>A</t>
  </si>
  <si>
    <t>B</t>
  </si>
  <si>
    <t>Validado y Aprobado</t>
  </si>
  <si>
    <t>Disponible para validar</t>
  </si>
  <si>
    <t>% Ejecucion</t>
  </si>
  <si>
    <t>Disponible para validar.</t>
  </si>
  <si>
    <t>C</t>
  </si>
  <si>
    <t>Aprobado 3er. Trimestre</t>
  </si>
  <si>
    <t xml:space="preserve">                                                             PLAN OPERATIVO ANUAL 
                                                             Informe  de Validaciones y Aprobaciones del  POA  3 er. Trimestre
                                                            Julio-Septiembre 2022</t>
  </si>
  <si>
    <t xml:space="preserve">                                                             PLAN OPERATIVO ANUAL 
                                                             Informe  de Validaciones y Aprobaciones del  POA  3 er. Trimestre
                                                           Julio-Septiembre 2022</t>
  </si>
  <si>
    <t xml:space="preserve">                                                             PLAN OPERATIVO ANUAL 
                                                             Informe  de Validaciones y Aprobaciones del  POA  3 er. Trimestre
                                                         Julio-Septiembre 2022</t>
  </si>
  <si>
    <t xml:space="preserve">Total al 3er Trimestre                 </t>
  </si>
  <si>
    <t xml:space="preserve">Total al 3er Trimestre  </t>
  </si>
  <si>
    <t>Presupuesto  Vigente</t>
  </si>
  <si>
    <t>Educacion a Distancia</t>
  </si>
  <si>
    <t>DEDV/008/2022</t>
  </si>
  <si>
    <t>Viceministerio de relaciones Exteriores</t>
  </si>
  <si>
    <t>VRI/14-2022</t>
  </si>
  <si>
    <t>unidad de genero planificacion</t>
  </si>
  <si>
    <t>DYPD/103/2022</t>
  </si>
  <si>
    <t>Direccion de Planificacion y Desarrollo</t>
  </si>
  <si>
    <t>DYPD/101/2022</t>
  </si>
  <si>
    <t>Direccion de Lenguas Extranjeras</t>
  </si>
  <si>
    <t>DLE0540-2022</t>
  </si>
  <si>
    <t>Direccion de Planificacion y Desarroll</t>
  </si>
  <si>
    <t>DYPD/104/2022</t>
  </si>
  <si>
    <t>Oficina de colocacion de Egresados</t>
  </si>
  <si>
    <t>Becas Nacionales</t>
  </si>
  <si>
    <t>Emprendimiento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</si>
</sst>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09]#,##0.00;\(#,##0.00\)"/>
    <numFmt numFmtId="165" formatCode="[$-10409]#,##0.00\ %"/>
    <numFmt numFmtId="166" formatCode="[$-10409]0.00\ %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Times New Roman"/>
      <family val="1"/>
    </font>
    <font>
      <b/>
      <sz val="8"/>
      <color rgb="FF666666"/>
      <name val="Arial"/>
      <family val="2"/>
    </font>
    <font>
      <b/>
      <sz val="10"/>
      <color rgb="FF333333"/>
      <name val="Times New Roman"/>
      <family val="1"/>
    </font>
    <font>
      <b/>
      <sz val="8"/>
      <color rgb="FF333333"/>
      <name val="Times New Roman"/>
      <family val="1"/>
    </font>
    <font>
      <sz val="11"/>
      <color rgb="FFFF0000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theme="4" tint="-0.499984740745262"/>
      <name val="Calibri"/>
      <family val="2"/>
    </font>
    <font>
      <b/>
      <sz val="8"/>
      <name val="Arial"/>
      <family val="2"/>
    </font>
    <font>
      <b/>
      <sz val="11"/>
      <name val="Times New Roman"/>
      <family val="1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rgb="FFD3D3D3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 readingOrder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165" fontId="5" fillId="0" borderId="0" xfId="0" applyNumberFormat="1" applyFont="1" applyAlignment="1">
      <alignment horizontal="right" vertical="top" wrapText="1" readingOrder="1"/>
    </xf>
    <xf numFmtId="0" fontId="6" fillId="0" borderId="0" xfId="0" applyFont="1"/>
    <xf numFmtId="164" fontId="7" fillId="0" borderId="0" xfId="0" applyNumberFormat="1" applyFont="1" applyAlignment="1">
      <alignment horizontal="right" vertical="top" wrapText="1" readingOrder="1"/>
    </xf>
    <xf numFmtId="165" fontId="7" fillId="0" borderId="0" xfId="0" applyNumberFormat="1" applyFont="1" applyAlignment="1">
      <alignment horizontal="right" vertical="top" wrapText="1" readingOrder="1"/>
    </xf>
    <xf numFmtId="164" fontId="8" fillId="0" borderId="0" xfId="0" applyNumberFormat="1" applyFont="1" applyAlignment="1">
      <alignment horizontal="right" vertical="top" wrapText="1" readingOrder="1"/>
    </xf>
    <xf numFmtId="166" fontId="8" fillId="0" borderId="0" xfId="0" applyNumberFormat="1" applyFont="1" applyAlignment="1">
      <alignment horizontal="right" vertical="top" wrapText="1" readingOrder="1"/>
    </xf>
    <xf numFmtId="0" fontId="7" fillId="0" borderId="0" xfId="0" applyFont="1" applyAlignment="1">
      <alignment vertical="top" wrapText="1" readingOrder="1"/>
    </xf>
    <xf numFmtId="0" fontId="9" fillId="0" borderId="0" xfId="0" applyFont="1" applyAlignment="1">
      <alignment vertical="top" wrapText="1" readingOrder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/>
    <xf numFmtId="164" fontId="8" fillId="0" borderId="0" xfId="0" applyNumberFormat="1" applyFont="1" applyAlignment="1">
      <alignment horizontal="center" vertical="top" wrapText="1" readingOrder="1"/>
    </xf>
    <xf numFmtId="166" fontId="8" fillId="0" borderId="0" xfId="0" applyNumberFormat="1" applyFont="1" applyAlignment="1">
      <alignment horizontal="center" vertical="top" wrapText="1" readingOrder="1"/>
    </xf>
    <xf numFmtId="0" fontId="3" fillId="2" borderId="6" xfId="0" applyFont="1" applyFill="1" applyBorder="1" applyAlignment="1">
      <alignment vertical="top" wrapText="1" readingOrder="1"/>
    </xf>
    <xf numFmtId="0" fontId="3" fillId="2" borderId="6" xfId="0" applyFont="1" applyFill="1" applyBorder="1" applyAlignment="1">
      <alignment horizontal="center" vertical="top" wrapText="1" readingOrder="1"/>
    </xf>
    <xf numFmtId="0" fontId="1" fillId="3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 readingOrder="1"/>
    </xf>
    <xf numFmtId="0" fontId="10" fillId="0" borderId="0" xfId="0" applyFont="1"/>
    <xf numFmtId="164" fontId="7" fillId="0" borderId="0" xfId="0" applyNumberFormat="1" applyFont="1" applyAlignment="1">
      <alignment horizontal="center" vertical="top" wrapText="1" readingOrder="1"/>
    </xf>
    <xf numFmtId="165" fontId="7" fillId="0" borderId="0" xfId="0" applyNumberFormat="1" applyFont="1" applyAlignment="1">
      <alignment horizontal="center" vertical="top" wrapText="1" readingOrder="1"/>
    </xf>
    <xf numFmtId="164" fontId="7" fillId="0" borderId="3" xfId="0" applyNumberFormat="1" applyFont="1" applyBorder="1" applyAlignment="1">
      <alignment horizontal="center" vertical="top" wrapText="1" readingOrder="1"/>
    </xf>
    <xf numFmtId="0" fontId="8" fillId="0" borderId="0" xfId="0" applyFont="1" applyAlignment="1">
      <alignment vertical="top" wrapText="1" readingOrder="1"/>
    </xf>
    <xf numFmtId="0" fontId="11" fillId="2" borderId="4" xfId="0" applyFont="1" applyFill="1" applyBorder="1" applyAlignment="1">
      <alignment horizontal="center" vertical="top" wrapText="1" readingOrder="1"/>
    </xf>
    <xf numFmtId="0" fontId="11" fillId="2" borderId="6" xfId="0" applyFont="1" applyFill="1" applyBorder="1" applyAlignment="1">
      <alignment horizontal="center" vertical="top" wrapText="1" readingOrder="1"/>
    </xf>
    <xf numFmtId="0" fontId="11" fillId="2" borderId="6" xfId="0" applyFont="1" applyFill="1" applyBorder="1" applyAlignment="1">
      <alignment vertical="top" wrapText="1" readingOrder="1"/>
    </xf>
    <xf numFmtId="164" fontId="7" fillId="0" borderId="3" xfId="0" applyNumberFormat="1" applyFont="1" applyBorder="1" applyAlignment="1">
      <alignment horizontal="right" vertical="top" wrapText="1" readingOrder="1"/>
    </xf>
    <xf numFmtId="165" fontId="7" fillId="0" borderId="3" xfId="0" applyNumberFormat="1" applyFont="1" applyBorder="1" applyAlignment="1">
      <alignment horizontal="right" vertical="top" wrapText="1" readingOrder="1"/>
    </xf>
    <xf numFmtId="0" fontId="1" fillId="0" borderId="0" xfId="0" applyFont="1" applyAlignment="1">
      <alignment horizontal="right"/>
    </xf>
    <xf numFmtId="165" fontId="8" fillId="0" borderId="0" xfId="0" applyNumberFormat="1" applyFont="1" applyAlignment="1">
      <alignment horizontal="right" vertical="top" wrapText="1" readingOrder="1"/>
    </xf>
    <xf numFmtId="166" fontId="7" fillId="0" borderId="3" xfId="0" applyNumberFormat="1" applyFont="1" applyBorder="1" applyAlignment="1">
      <alignment horizontal="right" vertical="top" wrapText="1" readingOrder="1"/>
    </xf>
    <xf numFmtId="0" fontId="1" fillId="0" borderId="0" xfId="0" applyFont="1" applyAlignment="1">
      <alignment vertical="top" wrapText="1"/>
    </xf>
    <xf numFmtId="164" fontId="7" fillId="0" borderId="0" xfId="0" applyNumberFormat="1" applyFont="1" applyAlignment="1">
      <alignment vertical="top" wrapText="1" readingOrder="1"/>
    </xf>
    <xf numFmtId="165" fontId="7" fillId="0" borderId="3" xfId="0" applyNumberFormat="1" applyFont="1" applyBorder="1" applyAlignment="1">
      <alignment vertical="top" wrapText="1" readingOrder="1"/>
    </xf>
    <xf numFmtId="165" fontId="7" fillId="0" borderId="0" xfId="0" applyNumberFormat="1" applyFont="1" applyAlignment="1">
      <alignment vertical="top" wrapText="1" readingOrder="1"/>
    </xf>
    <xf numFmtId="164" fontId="7" fillId="0" borderId="3" xfId="0" applyNumberFormat="1" applyFont="1" applyBorder="1" applyAlignment="1">
      <alignment vertical="top" wrapText="1" readingOrder="1"/>
    </xf>
    <xf numFmtId="164" fontId="8" fillId="0" borderId="0" xfId="0" applyNumberFormat="1" applyFont="1" applyAlignment="1">
      <alignment vertical="top" wrapText="1" readingOrder="1"/>
    </xf>
    <xf numFmtId="165" fontId="8" fillId="0" borderId="3" xfId="0" applyNumberFormat="1" applyFont="1" applyBorder="1" applyAlignment="1">
      <alignment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3" fillId="2" borderId="2" xfId="0" applyFont="1" applyFill="1" applyBorder="1" applyAlignment="1">
      <alignment horizontal="left" vertical="top" wrapText="1" readingOrder="1"/>
    </xf>
    <xf numFmtId="0" fontId="3" fillId="2" borderId="1" xfId="0" applyFont="1" applyFill="1" applyBorder="1" applyAlignment="1">
      <alignment horizontal="left" vertical="top" wrapText="1" readingOrder="1"/>
    </xf>
    <xf numFmtId="0" fontId="1" fillId="3" borderId="1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 readingOrder="1"/>
    </xf>
    <xf numFmtId="0" fontId="1" fillId="0" borderId="0" xfId="0" applyFont="1"/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left" vertical="top" wrapText="1" readingOrder="1"/>
    </xf>
    <xf numFmtId="0" fontId="1" fillId="3" borderId="7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 readingOrder="1"/>
    </xf>
    <xf numFmtId="0" fontId="11" fillId="2" borderId="2" xfId="0" applyFont="1" applyFill="1" applyBorder="1" applyAlignment="1">
      <alignment horizontal="left" vertical="top" wrapText="1" readingOrder="1"/>
    </xf>
    <xf numFmtId="0" fontId="11" fillId="2" borderId="1" xfId="0" applyFont="1" applyFill="1" applyBorder="1" applyAlignment="1">
      <alignment horizontal="left" vertical="top" wrapText="1" readingOrder="1"/>
    </xf>
    <xf numFmtId="0" fontId="12" fillId="0" borderId="0" xfId="0" applyFont="1" applyAlignment="1">
      <alignment vertical="top" wrapText="1" readingOrder="1"/>
    </xf>
    <xf numFmtId="0" fontId="13" fillId="0" borderId="0" xfId="0" applyFont="1"/>
    <xf numFmtId="0" fontId="4" fillId="0" borderId="0" xfId="0" applyFont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2643188</xdr:colOff>
      <xdr:row>0</xdr:row>
      <xdr:rowOff>55562</xdr:rowOff>
    </xdr:from>
    <xdr:to>
      <xdr:col>5</xdr:col>
      <xdr:colOff>873126</xdr:colOff>
      <xdr:row>3</xdr:row>
      <xdr:rowOff>26987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8FAB63-1385-4837-872B-09C7FA8B9AE3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t="19460"/>
        <a:stretch/>
      </xdr:blipFill>
      <xdr:spPr>
        <a:xfrm>
          <a:off x="3548063" y="55562"/>
          <a:ext cx="960438" cy="90805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119</xdr:row>
      <xdr:rowOff>9525</xdr:rowOff>
    </xdr:from>
    <xdr:to>
      <xdr:col>13</xdr:col>
      <xdr:colOff>0</xdr:colOff>
      <xdr:row>119</xdr:row>
      <xdr:rowOff>200025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D1BB17DD-F091-45EF-8ECC-C01FF4D82D05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00" y="21393150"/>
          <a:ext cx="914400" cy="1905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119</xdr:row>
      <xdr:rowOff>200025</xdr:rowOff>
    </xdr:from>
    <xdr:to>
      <xdr:col>13</xdr:col>
      <xdr:colOff>0</xdr:colOff>
      <xdr:row>120</xdr:row>
      <xdr:rowOff>161925</xdr:rowOff>
    </xdr:to>
    <xdr:pic>
      <xdr:nvPicPr>
        <xdr:cNvPr id="10" name="Picture 10">
          <a:extLst>
            <a:ext uri="{FF2B5EF4-FFF2-40B4-BE49-F238E27FC236}">
              <a16:creationId xmlns:a16="http://schemas.microsoft.com/office/drawing/2014/main" id="{709A48A1-2D1D-4B71-AFDF-99BEE9715C11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00" y="21583650"/>
          <a:ext cx="914400" cy="1905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120</xdr:row>
      <xdr:rowOff>152400</xdr:rowOff>
    </xdr:from>
    <xdr:to>
      <xdr:col>13</xdr:col>
      <xdr:colOff>0</xdr:colOff>
      <xdr:row>121</xdr:row>
      <xdr:rowOff>152400</xdr:rowOff>
    </xdr:to>
    <xdr:pic>
      <xdr:nvPicPr>
        <xdr:cNvPr id="11" name="Picture 11">
          <a:extLst>
            <a:ext uri="{FF2B5EF4-FFF2-40B4-BE49-F238E27FC236}">
              <a16:creationId xmlns:a16="http://schemas.microsoft.com/office/drawing/2014/main" id="{63D9291A-4619-4F76-A9E2-5F6ADDB7D2C9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00" y="21764625"/>
          <a:ext cx="914400" cy="1905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79</xdr:row>
      <xdr:rowOff>19050</xdr:rowOff>
    </xdr:from>
    <xdr:to>
      <xdr:col>13</xdr:col>
      <xdr:colOff>0</xdr:colOff>
      <xdr:row>80</xdr:row>
      <xdr:rowOff>19050</xdr:rowOff>
    </xdr:to>
    <xdr:pic>
      <xdr:nvPicPr>
        <xdr:cNvPr id="64" name="Picture 53">
          <a:extLst>
            <a:ext uri="{FF2B5EF4-FFF2-40B4-BE49-F238E27FC236}">
              <a16:creationId xmlns:a16="http://schemas.microsoft.com/office/drawing/2014/main" id="{FE6A1944-FE99-4251-AE29-0D50BB2F9E2E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00" y="13554075"/>
          <a:ext cx="914400" cy="1905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64</xdr:row>
      <xdr:rowOff>161925</xdr:rowOff>
    </xdr:from>
    <xdr:to>
      <xdr:col>13</xdr:col>
      <xdr:colOff>0</xdr:colOff>
      <xdr:row>65</xdr:row>
      <xdr:rowOff>171450</xdr:rowOff>
    </xdr:to>
    <xdr:pic>
      <xdr:nvPicPr>
        <xdr:cNvPr id="75" name="Picture 16">
          <a:extLst>
            <a:ext uri="{FF2B5EF4-FFF2-40B4-BE49-F238E27FC236}">
              <a16:creationId xmlns:a16="http://schemas.microsoft.com/office/drawing/2014/main" id="{EE88F209-0C49-45F7-8397-B1D7B3400639}"/>
            </a:ext>
          </a:extLst>
        </xdr:cNvPr>
        <xdr:cNvPicPr/>
      </xdr:nvPicPr>
      <xdr:blipFill rotWithShape="1">
        <a:blip xmlns:r="http://schemas.openxmlformats.org/officeDocument/2006/relationships" r:embed="rId2" cstate="print"/>
        <a:srcRect l="12500" t="-5000"/>
        <a:stretch/>
      </xdr:blipFill>
      <xdr:spPr>
        <a:xfrm>
          <a:off x="7734300" y="10953750"/>
          <a:ext cx="800100" cy="200025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95</xdr:row>
      <xdr:rowOff>9525</xdr:rowOff>
    </xdr:from>
    <xdr:to>
      <xdr:col>13</xdr:col>
      <xdr:colOff>0</xdr:colOff>
      <xdr:row>96</xdr:row>
      <xdr:rowOff>9525</xdr:rowOff>
    </xdr:to>
    <xdr:pic>
      <xdr:nvPicPr>
        <xdr:cNvPr id="81" name="Picture 44">
          <a:extLst>
            <a:ext uri="{FF2B5EF4-FFF2-40B4-BE49-F238E27FC236}">
              <a16:creationId xmlns:a16="http://schemas.microsoft.com/office/drawing/2014/main" id="{A49017DC-03A2-4B75-9B15-72E4BE4DE767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00" y="16897350"/>
          <a:ext cx="914400" cy="190500"/>
        </a:xfrm>
        <a:prstGeom prst="rect">
          <a:avLst/>
        </a:prstGeom>
      </xdr:spPr>
    </xdr:pic>
    <xdr:clientData/>
  </xdr:twoCellAnchor>
  <xdr:twoCellAnchor>
    <xdr:from>
      <xdr:col>5</xdr:col>
      <xdr:colOff>190500</xdr:colOff>
      <xdr:row>38</xdr:row>
      <xdr:rowOff>31750</xdr:rowOff>
    </xdr:from>
    <xdr:to>
      <xdr:col>7</xdr:col>
      <xdr:colOff>523875</xdr:colOff>
      <xdr:row>41</xdr:row>
      <xdr:rowOff>3175</xdr:rowOff>
    </xdr:to>
    <xdr:pic>
      <xdr:nvPicPr>
        <xdr:cNvPr id="83" name="Picture 1">
          <a:extLst>
            <a:ext uri="{FF2B5EF4-FFF2-40B4-BE49-F238E27FC236}">
              <a16:creationId xmlns:a16="http://schemas.microsoft.com/office/drawing/2014/main" id="{A29122A0-65E8-420C-B865-09D27B78FDAD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t="19460"/>
        <a:stretch/>
      </xdr:blipFill>
      <xdr:spPr>
        <a:xfrm>
          <a:off x="3825875" y="8286750"/>
          <a:ext cx="2206625" cy="908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116</xdr:row>
      <xdr:rowOff>87312</xdr:rowOff>
    </xdr:from>
    <xdr:to>
      <xdr:col>5</xdr:col>
      <xdr:colOff>960438</xdr:colOff>
      <xdr:row>119</xdr:row>
      <xdr:rowOff>182562</xdr:rowOff>
    </xdr:to>
    <xdr:pic>
      <xdr:nvPicPr>
        <xdr:cNvPr id="85" name="Picture 1">
          <a:extLst>
            <a:ext uri="{FF2B5EF4-FFF2-40B4-BE49-F238E27FC236}">
              <a16:creationId xmlns:a16="http://schemas.microsoft.com/office/drawing/2014/main" id="{619EA908-53A1-4BF8-ABF9-D71C75CF23C5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t="19460"/>
        <a:stretch/>
      </xdr:blipFill>
      <xdr:spPr>
        <a:xfrm>
          <a:off x="3635375" y="25892125"/>
          <a:ext cx="960438" cy="706437"/>
        </a:xfrm>
        <a:prstGeom prst="rect">
          <a:avLst/>
        </a:prstGeom>
      </xdr:spPr>
    </xdr:pic>
    <xdr:clientData/>
  </xdr:twoCellAnchor>
  <xdr:twoCellAnchor>
    <xdr:from>
      <xdr:col>4</xdr:col>
      <xdr:colOff>2571751</xdr:colOff>
      <xdr:row>38</xdr:row>
      <xdr:rowOff>15875</xdr:rowOff>
    </xdr:from>
    <xdr:to>
      <xdr:col>6</xdr:col>
      <xdr:colOff>1</xdr:colOff>
      <xdr:row>40</xdr:row>
      <xdr:rowOff>177800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D252B6FD-7CF8-457B-BC60-9B2537F2E3BF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t="19460"/>
        <a:stretch/>
      </xdr:blipFill>
      <xdr:spPr>
        <a:xfrm>
          <a:off x="3476626" y="8588375"/>
          <a:ext cx="1214438" cy="908050"/>
        </a:xfrm>
        <a:prstGeom prst="rect">
          <a:avLst/>
        </a:prstGeom>
      </xdr:spPr>
    </xdr:pic>
    <xdr:clientData/>
  </xdr:twoCellAnchor>
  <xdr:twoCellAnchor>
    <xdr:from>
      <xdr:col>4</xdr:col>
      <xdr:colOff>2397125</xdr:colOff>
      <xdr:row>74</xdr:row>
      <xdr:rowOff>119063</xdr:rowOff>
    </xdr:from>
    <xdr:to>
      <xdr:col>5</xdr:col>
      <xdr:colOff>777875</xdr:colOff>
      <xdr:row>77</xdr:row>
      <xdr:rowOff>174626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D908623-B6CB-44EA-86FB-C6DD81BB9973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t="19460"/>
        <a:stretch/>
      </xdr:blipFill>
      <xdr:spPr>
        <a:xfrm>
          <a:off x="3302000" y="16986251"/>
          <a:ext cx="1111250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CB1CE-C184-44BB-AB15-43DFCA0BBA5F}">
  <dimension ref="A1:O156"/>
  <sheetViews>
    <sheetView tabSelected="1" view="pageBreakPreview" zoomScale="120" zoomScaleNormal="100" zoomScaleSheetLayoutView="120" workbookViewId="0">
      <selection activeCell="Q9" sqref="Q9"/>
    </sheetView>
  </sheetViews>
  <sheetFormatPr baseColWidth="10" defaultRowHeight="15" x14ac:dyDescent="0.25"/>
  <cols>
    <col min="1" max="2" width="0.140625" style="1" customWidth="1"/>
    <col min="3" max="3" width="3.140625" style="1" customWidth="1"/>
    <col min="4" max="4" width="10.28515625" style="1" customWidth="1"/>
    <col min="5" max="5" width="41" style="1" customWidth="1"/>
    <col min="6" max="6" width="15.85546875" style="1" customWidth="1"/>
    <col min="7" max="7" width="12.140625" style="1" hidden="1" customWidth="1"/>
    <col min="8" max="8" width="12.7109375" style="1" hidden="1" customWidth="1"/>
    <col min="9" max="9" width="5.42578125" style="1" hidden="1" customWidth="1"/>
    <col min="10" max="10" width="13.140625" style="1" customWidth="1"/>
    <col min="11" max="11" width="13.7109375" style="1" customWidth="1"/>
    <col min="12" max="12" width="20.42578125" style="1" customWidth="1"/>
    <col min="13" max="13" width="0.7109375" style="1" customWidth="1"/>
    <col min="14" max="14" width="0.5703125" style="1" customWidth="1"/>
    <col min="15" max="16384" width="11.42578125" style="1"/>
  </cols>
  <sheetData>
    <row r="1" spans="1:14" ht="43.5" customHeight="1" x14ac:dyDescent="0.25"/>
    <row r="4" spans="1:14" ht="12.75" customHeight="1" x14ac:dyDescent="0.25">
      <c r="D4" s="41" t="s">
        <v>0</v>
      </c>
      <c r="E4" s="41"/>
      <c r="F4" s="41"/>
      <c r="G4" s="41"/>
      <c r="H4" s="41"/>
      <c r="I4" s="41"/>
      <c r="J4" s="41"/>
      <c r="K4" s="41"/>
      <c r="L4" s="2"/>
      <c r="M4" s="3"/>
    </row>
    <row r="5" spans="1:14" ht="12" customHeight="1" x14ac:dyDescent="0.25">
      <c r="D5" s="41" t="s">
        <v>1</v>
      </c>
      <c r="E5" s="41"/>
      <c r="F5" s="41"/>
      <c r="G5" s="41"/>
      <c r="H5" s="41"/>
      <c r="I5" s="41"/>
      <c r="J5" s="41"/>
      <c r="K5" s="41"/>
      <c r="L5" s="41"/>
      <c r="M5" s="3"/>
    </row>
    <row r="6" spans="1:14" ht="48.75" customHeight="1" x14ac:dyDescent="0.25">
      <c r="D6" s="41" t="s">
        <v>94</v>
      </c>
      <c r="E6" s="41"/>
      <c r="F6" s="41"/>
      <c r="G6" s="41"/>
      <c r="H6" s="41"/>
      <c r="I6" s="41"/>
      <c r="J6" s="41"/>
      <c r="K6" s="41"/>
      <c r="L6" s="2"/>
      <c r="M6" s="2"/>
    </row>
    <row r="7" spans="1:14" ht="28.5" customHeight="1" x14ac:dyDescent="0.25">
      <c r="A7" s="4"/>
      <c r="B7" s="34"/>
      <c r="C7" s="50"/>
      <c r="D7" s="51"/>
      <c r="E7" s="52"/>
      <c r="F7" s="19"/>
      <c r="G7" s="20" t="s">
        <v>86</v>
      </c>
      <c r="H7" s="20" t="s">
        <v>87</v>
      </c>
      <c r="I7" s="20" t="s">
        <v>92</v>
      </c>
      <c r="J7" s="20" t="s">
        <v>88</v>
      </c>
      <c r="K7" s="19"/>
      <c r="L7" s="19"/>
      <c r="M7" s="13"/>
      <c r="N7" s="4"/>
    </row>
    <row r="8" spans="1:14" ht="2.1" customHeight="1" x14ac:dyDescent="0.25"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4" ht="56.25" x14ac:dyDescent="0.25">
      <c r="A9" s="42" t="s">
        <v>2</v>
      </c>
      <c r="B9" s="43"/>
      <c r="C9" s="43"/>
      <c r="D9" s="44"/>
      <c r="E9" s="45"/>
      <c r="F9" s="18" t="s">
        <v>99</v>
      </c>
      <c r="G9" s="18" t="s">
        <v>83</v>
      </c>
      <c r="H9" s="18" t="s">
        <v>82</v>
      </c>
      <c r="I9" s="18" t="s">
        <v>93</v>
      </c>
      <c r="J9" s="18" t="s">
        <v>97</v>
      </c>
      <c r="K9" s="17" t="s">
        <v>89</v>
      </c>
      <c r="L9" s="18" t="s">
        <v>90</v>
      </c>
    </row>
    <row r="10" spans="1:14" ht="18" customHeight="1" x14ac:dyDescent="0.25">
      <c r="A10" s="46" t="s">
        <v>85</v>
      </c>
      <c r="B10" s="46"/>
      <c r="C10" s="46"/>
      <c r="D10" s="47"/>
      <c r="E10" s="47"/>
      <c r="F10" s="47"/>
      <c r="G10" s="47"/>
      <c r="H10" s="47"/>
      <c r="I10" s="47"/>
      <c r="J10" s="47"/>
      <c r="K10" s="47"/>
      <c r="L10" s="47"/>
    </row>
    <row r="11" spans="1:14" ht="12.75" customHeight="1" x14ac:dyDescent="0.25">
      <c r="A11" s="48" t="s">
        <v>3</v>
      </c>
      <c r="B11" s="48"/>
      <c r="C11" s="48"/>
      <c r="D11" s="47"/>
      <c r="E11" s="47"/>
      <c r="F11" s="7">
        <v>20684445.600000001</v>
      </c>
      <c r="G11" s="22">
        <v>4674009.1900000004</v>
      </c>
      <c r="H11" s="22">
        <v>270389.27</v>
      </c>
      <c r="I11" s="22">
        <v>540379.17000000004</v>
      </c>
      <c r="J11" s="22">
        <f>G11+H11+I11</f>
        <v>5484777.6300000008</v>
      </c>
      <c r="K11" s="22">
        <f t="shared" ref="K11:K18" si="0">F11-J11</f>
        <v>15199667.970000001</v>
      </c>
      <c r="L11" s="8">
        <f>L2</f>
        <v>0</v>
      </c>
    </row>
    <row r="12" spans="1:14" ht="12.75" customHeight="1" x14ac:dyDescent="0.25">
      <c r="A12" s="11"/>
      <c r="B12" s="11"/>
      <c r="C12" s="49" t="s">
        <v>4</v>
      </c>
      <c r="D12" s="49"/>
      <c r="E12" s="49"/>
      <c r="F12" s="7">
        <v>2202500</v>
      </c>
      <c r="G12" s="22">
        <v>8525.5</v>
      </c>
      <c r="H12" s="22">
        <v>127001.04</v>
      </c>
      <c r="I12" s="22">
        <v>41064</v>
      </c>
      <c r="J12" s="22">
        <f>G12+H12+I12</f>
        <v>176590.53999999998</v>
      </c>
      <c r="K12" s="22">
        <f t="shared" si="0"/>
        <v>2025909.46</v>
      </c>
      <c r="L12" s="8">
        <f t="shared" ref="L12:L18" si="1">J12/F12</f>
        <v>8.017731668558456E-2</v>
      </c>
    </row>
    <row r="13" spans="1:14" ht="15.2" customHeight="1" x14ac:dyDescent="0.25">
      <c r="A13" s="48" t="s">
        <v>5</v>
      </c>
      <c r="B13" s="48"/>
      <c r="C13" s="48"/>
      <c r="D13" s="47"/>
      <c r="E13" s="47"/>
      <c r="F13" s="7">
        <v>1228951492.1300001</v>
      </c>
      <c r="G13" s="22">
        <v>891321.26</v>
      </c>
      <c r="H13" s="22">
        <v>0</v>
      </c>
      <c r="I13" s="22">
        <v>0</v>
      </c>
      <c r="J13" s="22">
        <v>1109685153.1900001</v>
      </c>
      <c r="K13" s="22">
        <f t="shared" si="0"/>
        <v>119266338.94000006</v>
      </c>
      <c r="L13" s="8">
        <f t="shared" si="1"/>
        <v>0.90295276932917068</v>
      </c>
    </row>
    <row r="14" spans="1:14" ht="15.2" customHeight="1" x14ac:dyDescent="0.25">
      <c r="A14" s="48" t="s">
        <v>6</v>
      </c>
      <c r="B14" s="48"/>
      <c r="C14" s="48"/>
      <c r="D14" s="47"/>
      <c r="E14" s="47"/>
      <c r="F14" s="7">
        <v>858888075</v>
      </c>
      <c r="G14" s="22">
        <v>207786.29</v>
      </c>
      <c r="H14" s="22">
        <v>542220.4</v>
      </c>
      <c r="I14" s="22">
        <v>2079200</v>
      </c>
      <c r="J14" s="22">
        <f>491245327.31</f>
        <v>491245327.31</v>
      </c>
      <c r="K14" s="22">
        <f t="shared" si="0"/>
        <v>367642747.69</v>
      </c>
      <c r="L14" s="8">
        <f t="shared" si="1"/>
        <v>0.57195499810612693</v>
      </c>
    </row>
    <row r="15" spans="1:14" ht="15.2" customHeight="1" x14ac:dyDescent="0.25">
      <c r="A15" s="48" t="s">
        <v>7</v>
      </c>
      <c r="B15" s="48"/>
      <c r="C15" s="48"/>
      <c r="D15" s="47"/>
      <c r="E15" s="47"/>
      <c r="F15" s="7">
        <v>300000</v>
      </c>
      <c r="G15" s="22">
        <v>0</v>
      </c>
      <c r="H15" s="22">
        <v>0</v>
      </c>
      <c r="I15" s="22">
        <v>156632</v>
      </c>
      <c r="J15" s="22">
        <f>G15+H15+I15</f>
        <v>156632</v>
      </c>
      <c r="K15" s="22">
        <f t="shared" si="0"/>
        <v>143368</v>
      </c>
      <c r="L15" s="8">
        <f t="shared" si="1"/>
        <v>0.52210666666666672</v>
      </c>
    </row>
    <row r="16" spans="1:14" ht="15.2" customHeight="1" x14ac:dyDescent="0.25">
      <c r="A16" s="48" t="s">
        <v>8</v>
      </c>
      <c r="B16" s="48"/>
      <c r="C16" s="48"/>
      <c r="D16" s="47"/>
      <c r="E16" s="47"/>
      <c r="F16" s="7">
        <v>3261250</v>
      </c>
      <c r="G16" s="22">
        <v>278000</v>
      </c>
      <c r="H16" s="22">
        <v>473525</v>
      </c>
      <c r="I16" s="22">
        <v>2498895</v>
      </c>
      <c r="J16" s="22">
        <f>G16+H16+I16</f>
        <v>3250420</v>
      </c>
      <c r="K16" s="22">
        <f t="shared" si="0"/>
        <v>10830</v>
      </c>
      <c r="L16" s="8">
        <f t="shared" si="1"/>
        <v>0.99667918742813344</v>
      </c>
    </row>
    <row r="17" spans="1:15" ht="15.2" customHeight="1" x14ac:dyDescent="0.25">
      <c r="A17" s="48" t="s">
        <v>9</v>
      </c>
      <c r="B17" s="48"/>
      <c r="C17" s="48"/>
      <c r="D17" s="47"/>
      <c r="E17" s="47"/>
      <c r="F17" s="7">
        <v>895308.18</v>
      </c>
      <c r="G17" s="22">
        <v>17751.82</v>
      </c>
      <c r="H17" s="22">
        <v>843997.15</v>
      </c>
      <c r="I17" s="22">
        <v>7700</v>
      </c>
      <c r="J17" s="22">
        <f>G17+H17+I17</f>
        <v>869448.97</v>
      </c>
      <c r="K17" s="22">
        <f t="shared" si="0"/>
        <v>25859.210000000079</v>
      </c>
      <c r="L17" s="8">
        <f t="shared" si="1"/>
        <v>0.97111697337558101</v>
      </c>
    </row>
    <row r="18" spans="1:15" ht="15.2" customHeight="1" x14ac:dyDescent="0.25">
      <c r="A18" s="11"/>
      <c r="B18" s="11"/>
      <c r="C18" s="49" t="s">
        <v>10</v>
      </c>
      <c r="D18" s="49"/>
      <c r="E18" s="49"/>
      <c r="F18" s="29">
        <v>2982354.28</v>
      </c>
      <c r="G18" s="24">
        <v>1383159</v>
      </c>
      <c r="H18" s="24">
        <v>835114</v>
      </c>
      <c r="I18" s="24">
        <v>0</v>
      </c>
      <c r="J18" s="24">
        <f>G18+H18</f>
        <v>2218273</v>
      </c>
      <c r="K18" s="24">
        <f t="shared" si="0"/>
        <v>764081.2799999998</v>
      </c>
      <c r="L18" s="30">
        <f t="shared" si="1"/>
        <v>0.74379929134375011</v>
      </c>
      <c r="O18" s="5"/>
    </row>
    <row r="19" spans="1:15" ht="15.2" customHeight="1" x14ac:dyDescent="0.25">
      <c r="A19" s="11"/>
      <c r="B19" s="11"/>
      <c r="C19" s="11"/>
      <c r="D19" s="11"/>
      <c r="F19" s="9">
        <f>F13+F14+F15+F16+F17+F18+F11+F12</f>
        <v>2118165425.1900001</v>
      </c>
      <c r="G19" s="15">
        <f>G13+G14+G15+G16+G17+G18+G11+G12</f>
        <v>7460553.0600000005</v>
      </c>
      <c r="H19" s="15">
        <f>SUM(H11:H18)</f>
        <v>3092246.86</v>
      </c>
      <c r="I19" s="15"/>
      <c r="J19" s="15">
        <f>SUM(J11:J18)</f>
        <v>1613086622.6400001</v>
      </c>
      <c r="K19" s="15">
        <f>K13+K14+K15+K16+K17+K18+K11+K12</f>
        <v>505078802.55000001</v>
      </c>
      <c r="L19" s="32">
        <f t="shared" ref="L19" si="2">J19/F19</f>
        <v>0.76154893449613636</v>
      </c>
    </row>
    <row r="20" spans="1:15" ht="15.2" customHeight="1" x14ac:dyDescent="0.25">
      <c r="A20" s="11"/>
      <c r="B20" s="11"/>
      <c r="C20" s="11"/>
      <c r="D20" s="11"/>
      <c r="G20" s="7"/>
      <c r="H20" s="7"/>
      <c r="I20" s="7"/>
      <c r="J20" s="7"/>
      <c r="K20" s="7"/>
      <c r="L20" s="8"/>
    </row>
    <row r="21" spans="1:15" ht="18" customHeight="1" x14ac:dyDescent="0.25">
      <c r="A21" s="46" t="s">
        <v>11</v>
      </c>
      <c r="B21" s="46"/>
      <c r="C21" s="46"/>
      <c r="D21" s="47"/>
      <c r="E21" s="47"/>
      <c r="F21" s="47"/>
      <c r="G21" s="47"/>
      <c r="H21" s="47"/>
      <c r="I21" s="47"/>
      <c r="J21" s="47"/>
      <c r="K21" s="47"/>
      <c r="L21" s="47"/>
    </row>
    <row r="22" spans="1:15" ht="18" customHeight="1" x14ac:dyDescent="0.25">
      <c r="A22" s="48" t="s">
        <v>12</v>
      </c>
      <c r="B22" s="48"/>
      <c r="C22" s="48"/>
      <c r="D22" s="47"/>
      <c r="E22" s="47"/>
      <c r="F22" s="7">
        <v>0</v>
      </c>
      <c r="G22" s="7">
        <v>0</v>
      </c>
      <c r="H22" s="7">
        <v>0</v>
      </c>
      <c r="I22" s="7">
        <v>0</v>
      </c>
      <c r="J22" s="7">
        <f t="shared" ref="J22:J33" si="3">G22+H22</f>
        <v>0</v>
      </c>
      <c r="K22" s="7">
        <f t="shared" ref="K22:K33" si="4">F22-J22</f>
        <v>0</v>
      </c>
      <c r="L22" s="8">
        <f>IF(F22&gt;0,G22/F22,0)</f>
        <v>0</v>
      </c>
    </row>
    <row r="23" spans="1:15" s="21" customFormat="1" ht="15.2" customHeight="1" x14ac:dyDescent="0.25">
      <c r="A23" s="48" t="s">
        <v>13</v>
      </c>
      <c r="B23" s="48"/>
      <c r="C23" s="48"/>
      <c r="D23" s="47"/>
      <c r="E23" s="47"/>
      <c r="F23" s="7">
        <v>13979395.18</v>
      </c>
      <c r="G23" s="7">
        <v>4896853.33</v>
      </c>
      <c r="H23" s="7">
        <v>76917.33</v>
      </c>
      <c r="I23" s="7">
        <v>1062916.2</v>
      </c>
      <c r="J23" s="7">
        <f>G23+H23+I23</f>
        <v>6036686.8600000003</v>
      </c>
      <c r="K23" s="7">
        <f t="shared" si="4"/>
        <v>7942708.3199999994</v>
      </c>
      <c r="L23" s="8">
        <f>J23/F23</f>
        <v>0.43182747052151083</v>
      </c>
    </row>
    <row r="24" spans="1:15" ht="15.2" customHeight="1" x14ac:dyDescent="0.25">
      <c r="A24" s="48" t="s">
        <v>14</v>
      </c>
      <c r="B24" s="48"/>
      <c r="C24" s="48"/>
      <c r="D24" s="47"/>
      <c r="E24" s="47"/>
      <c r="F24" s="7">
        <v>338407796.69999999</v>
      </c>
      <c r="G24" s="7">
        <v>0</v>
      </c>
      <c r="H24" s="7">
        <v>0</v>
      </c>
      <c r="I24" s="7">
        <v>0</v>
      </c>
      <c r="J24" s="7">
        <v>171807457.49000001</v>
      </c>
      <c r="K24" s="7">
        <f t="shared" si="4"/>
        <v>166600339.20999998</v>
      </c>
      <c r="L24" s="8">
        <f>J24/F24</f>
        <v>0.50769355542451666</v>
      </c>
    </row>
    <row r="25" spans="1:15" s="21" customFormat="1" ht="15.2" customHeight="1" x14ac:dyDescent="0.25">
      <c r="A25" s="48" t="s">
        <v>15</v>
      </c>
      <c r="B25" s="48"/>
      <c r="C25" s="48"/>
      <c r="D25" s="47"/>
      <c r="E25" s="47"/>
      <c r="F25" s="7">
        <v>11798730.48</v>
      </c>
      <c r="G25" s="7">
        <v>398430</v>
      </c>
      <c r="H25" s="7">
        <v>3239495.37</v>
      </c>
      <c r="I25" s="7">
        <v>2866802.5</v>
      </c>
      <c r="J25" s="7">
        <f>G25+H25+I25</f>
        <v>6504727.8700000001</v>
      </c>
      <c r="K25" s="7">
        <f t="shared" si="4"/>
        <v>5294002.6100000003</v>
      </c>
      <c r="L25" s="8">
        <f>J25/F25</f>
        <v>0.55130743778122138</v>
      </c>
    </row>
    <row r="26" spans="1:15" x14ac:dyDescent="0.25">
      <c r="A26" s="48" t="s">
        <v>16</v>
      </c>
      <c r="B26" s="48"/>
      <c r="C26" s="48"/>
      <c r="D26" s="47"/>
      <c r="E26" s="47"/>
      <c r="F26" s="7">
        <v>0</v>
      </c>
      <c r="G26" s="7">
        <v>0</v>
      </c>
      <c r="H26" s="7">
        <v>0</v>
      </c>
      <c r="I26" s="7">
        <v>0</v>
      </c>
      <c r="J26" s="7">
        <f t="shared" si="3"/>
        <v>0</v>
      </c>
      <c r="K26" s="7">
        <f t="shared" si="4"/>
        <v>0</v>
      </c>
      <c r="L26" s="8">
        <f>IF(F26&gt;0,G26/F26,0)</f>
        <v>0</v>
      </c>
    </row>
    <row r="27" spans="1:15" s="21" customFormat="1" ht="15" customHeight="1" x14ac:dyDescent="0.25">
      <c r="A27" s="11"/>
      <c r="B27" s="11"/>
      <c r="C27" s="48" t="s">
        <v>17</v>
      </c>
      <c r="D27" s="48"/>
      <c r="E27" s="47"/>
      <c r="F27" s="7">
        <v>0</v>
      </c>
      <c r="G27" s="7">
        <v>0</v>
      </c>
      <c r="H27" s="7">
        <v>0</v>
      </c>
      <c r="I27" s="7">
        <v>0</v>
      </c>
      <c r="J27" s="7">
        <f t="shared" si="3"/>
        <v>0</v>
      </c>
      <c r="K27" s="7">
        <f t="shared" si="4"/>
        <v>0</v>
      </c>
      <c r="L27" s="8">
        <f>IF(F27&gt;0,G27/F27,0)</f>
        <v>0</v>
      </c>
    </row>
    <row r="28" spans="1:15" s="21" customFormat="1" ht="15.75" customHeight="1" x14ac:dyDescent="0.25">
      <c r="A28" s="48" t="s">
        <v>84</v>
      </c>
      <c r="B28" s="48"/>
      <c r="C28" s="48"/>
      <c r="D28" s="47"/>
      <c r="E28" s="47"/>
      <c r="F28" s="7">
        <v>7000000</v>
      </c>
      <c r="G28" s="7">
        <v>0</v>
      </c>
      <c r="H28" s="7">
        <v>1531522.03</v>
      </c>
      <c r="I28" s="7">
        <v>0</v>
      </c>
      <c r="J28" s="7">
        <f>G28+H28+I28</f>
        <v>1531522.03</v>
      </c>
      <c r="K28" s="7">
        <f t="shared" si="4"/>
        <v>5468477.9699999997</v>
      </c>
      <c r="L28" s="8">
        <f>J28/F28</f>
        <v>0.21878886142857143</v>
      </c>
    </row>
    <row r="29" spans="1:15" s="21" customFormat="1" ht="15.2" customHeight="1" x14ac:dyDescent="0.25">
      <c r="A29" s="48" t="s">
        <v>18</v>
      </c>
      <c r="B29" s="48"/>
      <c r="C29" s="48"/>
      <c r="D29" s="47"/>
      <c r="E29" s="47"/>
      <c r="F29" s="7">
        <v>7317176.6699999999</v>
      </c>
      <c r="G29" s="7">
        <v>0</v>
      </c>
      <c r="H29" s="7">
        <v>3087419.2</v>
      </c>
      <c r="I29" s="7">
        <v>528533.64</v>
      </c>
      <c r="J29" s="7">
        <f>G29+H29+I29</f>
        <v>3615952.8400000003</v>
      </c>
      <c r="K29" s="7">
        <f t="shared" si="4"/>
        <v>3701223.8299999996</v>
      </c>
      <c r="L29" s="8">
        <f>J29/F29</f>
        <v>0.49417323143572539</v>
      </c>
    </row>
    <row r="30" spans="1:15" s="21" customFormat="1" ht="15.2" customHeight="1" x14ac:dyDescent="0.25">
      <c r="A30" s="48" t="s">
        <v>19</v>
      </c>
      <c r="B30" s="48"/>
      <c r="C30" s="48"/>
      <c r="D30" s="47"/>
      <c r="E30" s="47"/>
      <c r="F30" s="7">
        <v>1226343.24</v>
      </c>
      <c r="G30" s="7">
        <v>0</v>
      </c>
      <c r="H30" s="7">
        <v>0</v>
      </c>
      <c r="I30" s="7">
        <v>19057</v>
      </c>
      <c r="J30" s="7">
        <f>G30+H30+I30</f>
        <v>19057</v>
      </c>
      <c r="K30" s="7">
        <f t="shared" si="4"/>
        <v>1207286.24</v>
      </c>
      <c r="L30" s="8">
        <f>IF(F30&gt;0,G30/F30,0)</f>
        <v>0</v>
      </c>
    </row>
    <row r="31" spans="1:15" s="21" customFormat="1" ht="18" customHeight="1" x14ac:dyDescent="0.25">
      <c r="A31" s="48" t="s">
        <v>20</v>
      </c>
      <c r="B31" s="48"/>
      <c r="C31" s="48"/>
      <c r="D31" s="47"/>
      <c r="E31" s="47"/>
      <c r="F31" s="7">
        <v>0</v>
      </c>
      <c r="G31" s="7">
        <v>0</v>
      </c>
      <c r="H31" s="7">
        <v>0</v>
      </c>
      <c r="I31" s="7">
        <v>0</v>
      </c>
      <c r="J31" s="7">
        <f t="shared" si="3"/>
        <v>0</v>
      </c>
      <c r="K31" s="7">
        <f t="shared" si="4"/>
        <v>0</v>
      </c>
      <c r="L31" s="8">
        <f>IF(F31&gt;0,G31/F31,0)</f>
        <v>0</v>
      </c>
    </row>
    <row r="32" spans="1:15" ht="15.2" customHeight="1" x14ac:dyDescent="0.25">
      <c r="A32" s="48" t="s">
        <v>21</v>
      </c>
      <c r="B32" s="48"/>
      <c r="C32" s="48"/>
      <c r="D32" s="47"/>
      <c r="E32" s="47"/>
      <c r="F32" s="7">
        <v>5619999.9800000004</v>
      </c>
      <c r="G32" s="7">
        <v>107750</v>
      </c>
      <c r="H32" s="7">
        <v>818750</v>
      </c>
      <c r="I32" s="7">
        <v>296500</v>
      </c>
      <c r="J32" s="7">
        <f>G32+H32+I32</f>
        <v>1223000</v>
      </c>
      <c r="K32" s="7">
        <f t="shared" si="4"/>
        <v>4396999.9800000004</v>
      </c>
      <c r="L32" s="8">
        <f>J32/F32</f>
        <v>0.21761565913742226</v>
      </c>
    </row>
    <row r="33" spans="1:15" s="21" customFormat="1" ht="15.2" customHeight="1" x14ac:dyDescent="0.25">
      <c r="A33" s="48" t="s">
        <v>22</v>
      </c>
      <c r="B33" s="48"/>
      <c r="C33" s="48"/>
      <c r="D33" s="47"/>
      <c r="E33" s="47"/>
      <c r="F33" s="29">
        <v>2241999.9900000002</v>
      </c>
      <c r="G33" s="29">
        <v>300000</v>
      </c>
      <c r="H33" s="29">
        <v>0</v>
      </c>
      <c r="I33" s="29">
        <v>0</v>
      </c>
      <c r="J33" s="29">
        <f t="shared" si="3"/>
        <v>300000</v>
      </c>
      <c r="K33" s="29">
        <f t="shared" si="4"/>
        <v>1941999.9900000002</v>
      </c>
      <c r="L33" s="30">
        <f>J33/F33</f>
        <v>0.13380909961556242</v>
      </c>
    </row>
    <row r="34" spans="1:15" ht="15.2" customHeight="1" x14ac:dyDescent="0.25">
      <c r="A34" s="11"/>
      <c r="B34" s="11"/>
      <c r="C34" s="11"/>
      <c r="F34" s="9">
        <f>F33+F32+F31+F30+F29+F28+F26+F25+F24+F23+F22</f>
        <v>387591442.24000001</v>
      </c>
      <c r="G34" s="9">
        <f>G33+G32+G31+G30+G29+G28+G26+G25+G24+G23+G22</f>
        <v>5703033.3300000001</v>
      </c>
      <c r="H34" s="9">
        <f>SUM(H22:H33)</f>
        <v>8754103.9299999997</v>
      </c>
      <c r="I34" s="9"/>
      <c r="J34" s="9">
        <f>SUM(J22:J33)</f>
        <v>191038404.09000003</v>
      </c>
      <c r="K34" s="9">
        <f>K33+K32+Q15+K30+K29+K28+K26+K25+K24+K23+K22</f>
        <v>196553038.14999998</v>
      </c>
      <c r="L34" s="32">
        <f>J34/F34</f>
        <v>0.4928860219047545</v>
      </c>
      <c r="O34" s="5"/>
    </row>
    <row r="35" spans="1:15" ht="15.2" customHeight="1" x14ac:dyDescent="0.25">
      <c r="A35" s="11"/>
      <c r="B35" s="11"/>
      <c r="C35" s="11"/>
      <c r="F35" s="9"/>
      <c r="G35" s="9"/>
      <c r="H35" s="9"/>
      <c r="I35" s="9"/>
      <c r="J35" s="9"/>
      <c r="K35" s="9"/>
      <c r="L35" s="32"/>
      <c r="O35" s="5"/>
    </row>
    <row r="36" spans="1:15" s="21" customFormat="1" x14ac:dyDescent="0.25">
      <c r="A36" s="48" t="s">
        <v>23</v>
      </c>
      <c r="B36" s="48"/>
      <c r="C36" s="48"/>
      <c r="D36" s="47"/>
      <c r="E36" s="47"/>
      <c r="F36" s="29">
        <v>5655240.7999999998</v>
      </c>
      <c r="G36" s="29">
        <v>173086.5</v>
      </c>
      <c r="H36" s="29">
        <v>2306453.44</v>
      </c>
      <c r="I36" s="29">
        <v>528856.61</v>
      </c>
      <c r="J36" s="29">
        <f>G36+H36+I36</f>
        <v>3008396.55</v>
      </c>
      <c r="K36" s="29">
        <f>F36-J36</f>
        <v>2646844.25</v>
      </c>
      <c r="L36" s="33">
        <f>J36/F36</f>
        <v>0.53196612777302077</v>
      </c>
    </row>
    <row r="37" spans="1:15" ht="14.25" customHeight="1" x14ac:dyDescent="0.25">
      <c r="A37" s="11"/>
      <c r="B37" s="11"/>
      <c r="C37" s="11"/>
      <c r="F37" s="9">
        <f>F36</f>
        <v>5655240.7999999998</v>
      </c>
      <c r="G37" s="9">
        <f>G36</f>
        <v>173086.5</v>
      </c>
      <c r="H37" s="9">
        <f>SUM(H36)</f>
        <v>2306453.44</v>
      </c>
      <c r="I37" s="9"/>
      <c r="J37" s="9">
        <f>SUM(J36)</f>
        <v>3008396.55</v>
      </c>
      <c r="K37" s="9">
        <f>K36</f>
        <v>2646844.25</v>
      </c>
      <c r="L37" s="10">
        <f>J37/F37</f>
        <v>0.53196612777302077</v>
      </c>
    </row>
    <row r="38" spans="1:15" ht="14.25" customHeight="1" x14ac:dyDescent="0.25">
      <c r="A38" s="11"/>
      <c r="B38" s="11"/>
      <c r="C38" s="11"/>
      <c r="F38" s="15"/>
      <c r="G38" s="15"/>
      <c r="H38" s="15"/>
      <c r="I38" s="15"/>
      <c r="J38" s="15"/>
      <c r="K38" s="15"/>
      <c r="L38" s="16"/>
    </row>
    <row r="39" spans="1:15" ht="43.5" customHeight="1" x14ac:dyDescent="0.25"/>
    <row r="42" spans="1:15" ht="12.75" customHeight="1" x14ac:dyDescent="0.25">
      <c r="D42" s="53" t="s">
        <v>0</v>
      </c>
      <c r="E42" s="53"/>
      <c r="F42" s="53"/>
      <c r="G42" s="53"/>
      <c r="H42" s="53"/>
      <c r="I42" s="53"/>
      <c r="J42" s="53"/>
      <c r="K42" s="53"/>
      <c r="L42" s="25"/>
      <c r="M42" s="3"/>
    </row>
    <row r="43" spans="1:15" ht="12" customHeight="1" x14ac:dyDescent="0.25">
      <c r="D43" s="53" t="s">
        <v>1</v>
      </c>
      <c r="E43" s="53"/>
      <c r="F43" s="53"/>
      <c r="G43" s="53"/>
      <c r="H43" s="53"/>
      <c r="I43" s="53"/>
      <c r="J43" s="53"/>
      <c r="K43" s="53"/>
      <c r="L43" s="53"/>
      <c r="M43" s="3"/>
    </row>
    <row r="44" spans="1:15" ht="48.75" customHeight="1" x14ac:dyDescent="0.25">
      <c r="D44" s="53" t="s">
        <v>95</v>
      </c>
      <c r="E44" s="53"/>
      <c r="F44" s="53"/>
      <c r="G44" s="53"/>
      <c r="H44" s="53"/>
      <c r="I44" s="53"/>
      <c r="J44" s="53"/>
      <c r="K44" s="53"/>
      <c r="L44" s="25"/>
      <c r="M44" s="2"/>
    </row>
    <row r="45" spans="1:15" ht="28.5" customHeight="1" x14ac:dyDescent="0.25">
      <c r="A45" s="4"/>
      <c r="B45" s="34"/>
      <c r="C45" s="50"/>
      <c r="D45" s="51"/>
      <c r="E45" s="52"/>
      <c r="F45" s="19"/>
      <c r="G45" s="26" t="s">
        <v>86</v>
      </c>
      <c r="H45" s="26" t="s">
        <v>87</v>
      </c>
      <c r="I45" s="26"/>
      <c r="J45" s="26" t="s">
        <v>88</v>
      </c>
      <c r="K45" s="19"/>
      <c r="L45" s="19"/>
      <c r="M45" s="13"/>
      <c r="N45" s="4"/>
    </row>
    <row r="46" spans="1:15" ht="2.1" customHeight="1" x14ac:dyDescent="0.25"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5" ht="56.25" x14ac:dyDescent="0.25">
      <c r="A47" s="54" t="s">
        <v>2</v>
      </c>
      <c r="B47" s="55"/>
      <c r="C47" s="55"/>
      <c r="D47" s="44"/>
      <c r="E47" s="45"/>
      <c r="F47" s="27" t="s">
        <v>99</v>
      </c>
      <c r="G47" s="27" t="s">
        <v>83</v>
      </c>
      <c r="H47" s="27" t="s">
        <v>82</v>
      </c>
      <c r="I47" s="27" t="s">
        <v>93</v>
      </c>
      <c r="J47" s="27" t="s">
        <v>98</v>
      </c>
      <c r="K47" s="28" t="s">
        <v>89</v>
      </c>
      <c r="L47" s="27" t="s">
        <v>90</v>
      </c>
    </row>
    <row r="48" spans="1:15" ht="14.25" customHeight="1" x14ac:dyDescent="0.25">
      <c r="A48" s="11"/>
      <c r="B48" s="11"/>
      <c r="C48" s="11"/>
      <c r="F48" s="15"/>
      <c r="G48" s="15"/>
      <c r="H48" s="15"/>
      <c r="I48" s="15"/>
      <c r="J48" s="15"/>
      <c r="K48" s="15"/>
      <c r="L48" s="16"/>
    </row>
    <row r="49" spans="1:12" ht="18" customHeight="1" x14ac:dyDescent="0.25">
      <c r="A49" s="46" t="s">
        <v>24</v>
      </c>
      <c r="B49" s="46"/>
      <c r="C49" s="46"/>
      <c r="D49" s="47"/>
      <c r="E49" s="47"/>
      <c r="F49" s="47"/>
      <c r="G49" s="47"/>
      <c r="H49" s="47"/>
      <c r="I49" s="47"/>
      <c r="J49" s="47"/>
      <c r="K49" s="47"/>
      <c r="L49" s="47"/>
    </row>
    <row r="50" spans="1:12" ht="15.2" customHeight="1" x14ac:dyDescent="0.25">
      <c r="A50" s="48" t="s">
        <v>24</v>
      </c>
      <c r="B50" s="48"/>
      <c r="C50" s="48"/>
      <c r="D50" s="47"/>
      <c r="E50" s="47"/>
      <c r="F50" s="7">
        <v>0</v>
      </c>
      <c r="G50" s="7">
        <v>0</v>
      </c>
      <c r="H50" s="7">
        <v>0</v>
      </c>
      <c r="I50" s="7">
        <v>0</v>
      </c>
      <c r="J50" s="7">
        <f t="shared" ref="J50:J66" si="5">G50+H50</f>
        <v>0</v>
      </c>
      <c r="K50" s="7">
        <f t="shared" ref="K50:K66" si="6">F50-J50</f>
        <v>0</v>
      </c>
      <c r="L50" s="8">
        <f t="shared" ref="L50:L55" si="7">IF(F50&gt;0,G50/F50,0)</f>
        <v>0</v>
      </c>
    </row>
    <row r="51" spans="1:12" ht="18" customHeight="1" x14ac:dyDescent="0.25">
      <c r="A51" s="48" t="s">
        <v>25</v>
      </c>
      <c r="B51" s="48"/>
      <c r="C51" s="48"/>
      <c r="D51" s="47"/>
      <c r="E51" s="47"/>
      <c r="F51" s="7">
        <v>0</v>
      </c>
      <c r="G51" s="7">
        <v>0</v>
      </c>
      <c r="H51" s="7">
        <v>0</v>
      </c>
      <c r="I51" s="7">
        <v>0</v>
      </c>
      <c r="J51" s="7">
        <f t="shared" si="5"/>
        <v>0</v>
      </c>
      <c r="K51" s="7">
        <f t="shared" si="6"/>
        <v>0</v>
      </c>
      <c r="L51" s="8">
        <f t="shared" si="7"/>
        <v>0</v>
      </c>
    </row>
    <row r="52" spans="1:12" ht="15.2" customHeight="1" x14ac:dyDescent="0.25">
      <c r="A52" s="48" t="s">
        <v>26</v>
      </c>
      <c r="B52" s="48"/>
      <c r="C52" s="48"/>
      <c r="D52" s="47"/>
      <c r="E52" s="47"/>
      <c r="F52" s="7">
        <v>185000</v>
      </c>
      <c r="G52" s="7">
        <v>0</v>
      </c>
      <c r="H52" s="7">
        <v>4050</v>
      </c>
      <c r="I52" s="7">
        <v>0</v>
      </c>
      <c r="J52" s="7">
        <f>G52+H52+I52</f>
        <v>4050</v>
      </c>
      <c r="K52" s="7">
        <f t="shared" si="6"/>
        <v>180950</v>
      </c>
      <c r="L52" s="8">
        <f t="shared" si="7"/>
        <v>0</v>
      </c>
    </row>
    <row r="53" spans="1:12" ht="15.2" customHeight="1" x14ac:dyDescent="0.25">
      <c r="A53" s="48" t="s">
        <v>27</v>
      </c>
      <c r="B53" s="48"/>
      <c r="C53" s="48"/>
      <c r="D53" s="47"/>
      <c r="E53" s="47"/>
      <c r="F53" s="7">
        <v>2000000</v>
      </c>
      <c r="G53" s="7">
        <v>0</v>
      </c>
      <c r="H53" s="7">
        <v>39150</v>
      </c>
      <c r="I53" s="7">
        <v>7500</v>
      </c>
      <c r="J53" s="7">
        <f>G53+H53+I53</f>
        <v>46650</v>
      </c>
      <c r="K53" s="7">
        <f t="shared" si="6"/>
        <v>1953350</v>
      </c>
      <c r="L53" s="8">
        <f t="shared" si="7"/>
        <v>0</v>
      </c>
    </row>
    <row r="54" spans="1:12" x14ac:dyDescent="0.25">
      <c r="A54" s="48" t="s">
        <v>28</v>
      </c>
      <c r="B54" s="48"/>
      <c r="C54" s="48"/>
      <c r="D54" s="47"/>
      <c r="E54" s="47"/>
      <c r="F54" s="7">
        <v>0</v>
      </c>
      <c r="G54" s="7">
        <v>0</v>
      </c>
      <c r="H54" s="7">
        <v>0</v>
      </c>
      <c r="I54" s="7">
        <v>0</v>
      </c>
      <c r="J54" s="7">
        <f t="shared" si="5"/>
        <v>0</v>
      </c>
      <c r="K54" s="7">
        <f t="shared" si="6"/>
        <v>0</v>
      </c>
      <c r="L54" s="8">
        <f t="shared" si="7"/>
        <v>0</v>
      </c>
    </row>
    <row r="55" spans="1:12" ht="18" customHeight="1" x14ac:dyDescent="0.25">
      <c r="A55" s="48" t="s">
        <v>29</v>
      </c>
      <c r="B55" s="48"/>
      <c r="C55" s="48"/>
      <c r="D55" s="47"/>
      <c r="E55" s="47"/>
      <c r="F55" s="7">
        <v>0</v>
      </c>
      <c r="G55" s="7">
        <v>0</v>
      </c>
      <c r="H55" s="7">
        <v>0</v>
      </c>
      <c r="I55" s="7">
        <v>0</v>
      </c>
      <c r="J55" s="7">
        <f t="shared" si="5"/>
        <v>0</v>
      </c>
      <c r="K55" s="7">
        <f t="shared" si="6"/>
        <v>0</v>
      </c>
      <c r="L55" s="8">
        <f t="shared" si="7"/>
        <v>0</v>
      </c>
    </row>
    <row r="56" spans="1:12" ht="15.2" customHeight="1" x14ac:dyDescent="0.25">
      <c r="A56" s="48" t="s">
        <v>30</v>
      </c>
      <c r="B56" s="48"/>
      <c r="C56" s="48"/>
      <c r="D56" s="47"/>
      <c r="E56" s="47"/>
      <c r="F56" s="7">
        <v>550000</v>
      </c>
      <c r="G56" s="7">
        <v>72087.5</v>
      </c>
      <c r="H56" s="7">
        <v>89150</v>
      </c>
      <c r="I56" s="7">
        <v>41572.5</v>
      </c>
      <c r="J56" s="7">
        <f>G56+H56+I56</f>
        <v>202810</v>
      </c>
      <c r="K56" s="7">
        <f t="shared" si="6"/>
        <v>347190</v>
      </c>
      <c r="L56" s="8">
        <f>J56/F56</f>
        <v>0.36874545454545454</v>
      </c>
    </row>
    <row r="57" spans="1:12" ht="15.2" customHeight="1" x14ac:dyDescent="0.25">
      <c r="A57" s="48" t="s">
        <v>31</v>
      </c>
      <c r="B57" s="48"/>
      <c r="C57" s="48"/>
      <c r="D57" s="47"/>
      <c r="E57" s="47"/>
      <c r="F57" s="7">
        <v>3815000</v>
      </c>
      <c r="G57" s="7">
        <v>944000</v>
      </c>
      <c r="H57" s="7">
        <v>0</v>
      </c>
      <c r="I57" s="7">
        <v>37647.22</v>
      </c>
      <c r="J57" s="7">
        <f>G57+H57+I57</f>
        <v>981647.22</v>
      </c>
      <c r="K57" s="7">
        <f t="shared" si="6"/>
        <v>2833352.7800000003</v>
      </c>
      <c r="L57" s="8">
        <f>J57/F57</f>
        <v>0.25731250851900395</v>
      </c>
    </row>
    <row r="58" spans="1:12" ht="15.2" customHeight="1" x14ac:dyDescent="0.25">
      <c r="A58" s="48" t="s">
        <v>32</v>
      </c>
      <c r="B58" s="48"/>
      <c r="C58" s="48"/>
      <c r="D58" s="47"/>
      <c r="E58" s="47"/>
      <c r="F58" s="7">
        <v>1410000</v>
      </c>
      <c r="G58" s="7">
        <v>570450.84</v>
      </c>
      <c r="H58" s="7">
        <v>250000</v>
      </c>
      <c r="I58" s="7">
        <v>0</v>
      </c>
      <c r="J58" s="7">
        <f t="shared" si="5"/>
        <v>820450.84</v>
      </c>
      <c r="K58" s="7">
        <f t="shared" si="6"/>
        <v>589549.16</v>
      </c>
      <c r="L58" s="31"/>
    </row>
    <row r="59" spans="1:12" ht="15.2" customHeight="1" x14ac:dyDescent="0.25">
      <c r="A59" s="48" t="s">
        <v>33</v>
      </c>
      <c r="B59" s="48"/>
      <c r="C59" s="48"/>
      <c r="D59" s="47"/>
      <c r="E59" s="47"/>
      <c r="F59" s="7">
        <v>275000</v>
      </c>
      <c r="G59" s="7">
        <v>0</v>
      </c>
      <c r="H59" s="7">
        <v>0</v>
      </c>
      <c r="I59" s="7">
        <v>0</v>
      </c>
      <c r="J59" s="7">
        <f t="shared" si="5"/>
        <v>0</v>
      </c>
      <c r="K59" s="7">
        <f t="shared" si="6"/>
        <v>275000</v>
      </c>
      <c r="L59" s="8">
        <f>J59/F59</f>
        <v>0</v>
      </c>
    </row>
    <row r="60" spans="1:12" ht="18" customHeight="1" x14ac:dyDescent="0.25">
      <c r="A60" s="48" t="s">
        <v>34</v>
      </c>
      <c r="B60" s="48"/>
      <c r="C60" s="48"/>
      <c r="D60" s="47"/>
      <c r="E60" s="47"/>
      <c r="F60" s="7">
        <v>0</v>
      </c>
      <c r="G60" s="7">
        <v>0</v>
      </c>
      <c r="H60" s="7">
        <v>0</v>
      </c>
      <c r="I60" s="7">
        <v>0</v>
      </c>
      <c r="J60" s="7">
        <f t="shared" si="5"/>
        <v>0</v>
      </c>
      <c r="K60" s="7">
        <f t="shared" si="6"/>
        <v>0</v>
      </c>
      <c r="L60" s="8">
        <f>IF(F60&gt;0,G60/F60,0)</f>
        <v>0</v>
      </c>
    </row>
    <row r="61" spans="1:12" ht="15.2" customHeight="1" x14ac:dyDescent="0.25">
      <c r="A61" s="48" t="s">
        <v>35</v>
      </c>
      <c r="B61" s="48"/>
      <c r="C61" s="48"/>
      <c r="D61" s="47"/>
      <c r="E61" s="47"/>
      <c r="F61" s="7">
        <v>2000000</v>
      </c>
      <c r="G61" s="7">
        <v>800000</v>
      </c>
      <c r="H61" s="7">
        <v>0</v>
      </c>
      <c r="I61" s="7">
        <v>0</v>
      </c>
      <c r="J61" s="7">
        <f t="shared" si="5"/>
        <v>800000</v>
      </c>
      <c r="K61" s="7">
        <f t="shared" si="6"/>
        <v>1200000</v>
      </c>
      <c r="L61" s="8">
        <f>J58/F58</f>
        <v>0.58188002836879427</v>
      </c>
    </row>
    <row r="62" spans="1:12" ht="15.2" customHeight="1" x14ac:dyDescent="0.25">
      <c r="A62" s="48" t="s">
        <v>36</v>
      </c>
      <c r="B62" s="48"/>
      <c r="C62" s="48"/>
      <c r="D62" s="47"/>
      <c r="E62" s="47"/>
      <c r="F62" s="7">
        <v>8699000</v>
      </c>
      <c r="G62" s="7">
        <v>3788147</v>
      </c>
      <c r="H62" s="7">
        <v>812078.12</v>
      </c>
      <c r="I62" s="7">
        <v>147761.26999999999</v>
      </c>
      <c r="J62" s="7">
        <f>G62+H62+I62</f>
        <v>4747986.3899999997</v>
      </c>
      <c r="K62" s="7">
        <f t="shared" si="6"/>
        <v>3951013.6100000003</v>
      </c>
      <c r="L62" s="8">
        <f>J62/F62</f>
        <v>0.54580829865501779</v>
      </c>
    </row>
    <row r="63" spans="1:12" ht="15.2" customHeight="1" x14ac:dyDescent="0.25">
      <c r="A63" s="48" t="s">
        <v>37</v>
      </c>
      <c r="B63" s="48"/>
      <c r="C63" s="48"/>
      <c r="D63" s="47"/>
      <c r="E63" s="47"/>
      <c r="F63" s="7">
        <v>11025000</v>
      </c>
      <c r="G63" s="7">
        <v>1022419.94</v>
      </c>
      <c r="H63" s="7">
        <v>1418632.15</v>
      </c>
      <c r="I63" s="7">
        <v>46919.3</v>
      </c>
      <c r="J63" s="7">
        <f>G63+H63+I63</f>
        <v>2487971.3899999997</v>
      </c>
      <c r="K63" s="7">
        <f t="shared" si="6"/>
        <v>8537028.6099999994</v>
      </c>
      <c r="L63" s="8">
        <f>J63/F63</f>
        <v>0.2256663392290249</v>
      </c>
    </row>
    <row r="64" spans="1:12" ht="15.2" customHeight="1" x14ac:dyDescent="0.25">
      <c r="A64" s="48" t="s">
        <v>38</v>
      </c>
      <c r="B64" s="48"/>
      <c r="C64" s="48"/>
      <c r="D64" s="47"/>
      <c r="E64" s="47"/>
      <c r="F64" s="7">
        <v>1479000</v>
      </c>
      <c r="G64" s="7">
        <v>0</v>
      </c>
      <c r="H64" s="7">
        <v>0</v>
      </c>
      <c r="I64" s="7">
        <v>0</v>
      </c>
      <c r="J64" s="7">
        <f t="shared" si="5"/>
        <v>0</v>
      </c>
      <c r="K64" s="7">
        <f t="shared" si="6"/>
        <v>1479000</v>
      </c>
      <c r="L64" s="8">
        <f>IF(F64&gt;0,G64/F64,0)</f>
        <v>0</v>
      </c>
    </row>
    <row r="65" spans="1:15" x14ac:dyDescent="0.25">
      <c r="A65" s="48" t="s">
        <v>39</v>
      </c>
      <c r="B65" s="48"/>
      <c r="C65" s="48"/>
      <c r="D65" s="47"/>
      <c r="E65" s="47"/>
      <c r="F65" s="7">
        <v>0</v>
      </c>
      <c r="G65" s="7">
        <v>0</v>
      </c>
      <c r="H65" s="7">
        <v>0</v>
      </c>
      <c r="I65" s="7">
        <v>0</v>
      </c>
      <c r="J65" s="7">
        <f t="shared" si="5"/>
        <v>0</v>
      </c>
      <c r="K65" s="7">
        <f t="shared" si="6"/>
        <v>0</v>
      </c>
      <c r="L65" s="8">
        <f>IF(F65&gt;0,G65/F65,0)</f>
        <v>0</v>
      </c>
    </row>
    <row r="66" spans="1:15" x14ac:dyDescent="0.25">
      <c r="A66" s="48" t="s">
        <v>40</v>
      </c>
      <c r="B66" s="48"/>
      <c r="C66" s="48"/>
      <c r="D66" s="47"/>
      <c r="E66" s="47"/>
      <c r="F66" s="29">
        <v>0</v>
      </c>
      <c r="G66" s="29">
        <v>0</v>
      </c>
      <c r="H66" s="29">
        <v>0</v>
      </c>
      <c r="I66" s="29">
        <v>0</v>
      </c>
      <c r="J66" s="29">
        <f t="shared" si="5"/>
        <v>0</v>
      </c>
      <c r="K66" s="29">
        <f t="shared" si="6"/>
        <v>0</v>
      </c>
      <c r="L66" s="30">
        <f>IF(F66&gt;0,G66/F66,0)</f>
        <v>0</v>
      </c>
    </row>
    <row r="67" spans="1:15" x14ac:dyDescent="0.25">
      <c r="A67" s="11"/>
      <c r="B67" s="11"/>
      <c r="C67" s="11"/>
      <c r="F67" s="9">
        <f>F66+F65+F64+F63+F62+F61+F60+F59+F58+F57+F56+F55+F54+F53+F52+F51+F50</f>
        <v>31438000</v>
      </c>
      <c r="G67" s="9">
        <f>G66+G65+G64+G63+G62+G61+G60+G59+G58+G57+G56+G55+G54+G53+G52+G51+G50</f>
        <v>7197105.2799999993</v>
      </c>
      <c r="H67" s="9">
        <f>SUM(H50:H66)</f>
        <v>2613060.27</v>
      </c>
      <c r="I67" s="9"/>
      <c r="J67" s="9">
        <f>SUM(J50:J66)</f>
        <v>10091565.84</v>
      </c>
      <c r="K67" s="9">
        <f>K66+K65+K64+K63+K62+K61+K60+K59+K58+K57+K56+K55+K54+K53+K52+K51+K50</f>
        <v>21346434.16</v>
      </c>
      <c r="L67" s="32">
        <f>J67/F67</f>
        <v>0.32099897703416247</v>
      </c>
    </row>
    <row r="68" spans="1:15" x14ac:dyDescent="0.25">
      <c r="A68" s="11"/>
      <c r="B68" s="11"/>
      <c r="C68" s="11"/>
      <c r="F68" s="22"/>
      <c r="G68" s="22"/>
      <c r="H68" s="22"/>
      <c r="I68" s="22"/>
      <c r="J68" s="22"/>
      <c r="K68" s="22"/>
      <c r="L68" s="23"/>
    </row>
    <row r="69" spans="1:15" x14ac:dyDescent="0.25">
      <c r="A69" s="56" t="s">
        <v>41</v>
      </c>
      <c r="B69" s="56"/>
      <c r="C69" s="56"/>
      <c r="D69" s="57"/>
      <c r="E69" s="57"/>
      <c r="F69" s="7"/>
      <c r="G69" s="7"/>
      <c r="H69" s="7"/>
      <c r="I69" s="7"/>
      <c r="J69" s="7"/>
      <c r="K69" s="7"/>
      <c r="L69" s="8"/>
    </row>
    <row r="70" spans="1:15" ht="18" customHeight="1" x14ac:dyDescent="0.25">
      <c r="A70" s="48" t="s">
        <v>41</v>
      </c>
      <c r="B70" s="48"/>
      <c r="C70" s="48"/>
      <c r="D70" s="47"/>
      <c r="E70" s="47"/>
      <c r="F70" s="7">
        <v>0</v>
      </c>
      <c r="G70" s="7">
        <v>0</v>
      </c>
      <c r="H70" s="7">
        <v>0</v>
      </c>
      <c r="I70" s="7"/>
      <c r="J70" s="7">
        <v>0</v>
      </c>
      <c r="K70" s="7">
        <v>0</v>
      </c>
      <c r="L70" s="8">
        <v>0</v>
      </c>
    </row>
    <row r="71" spans="1:15" ht="15.2" customHeight="1" x14ac:dyDescent="0.25">
      <c r="A71" s="48" t="s">
        <v>42</v>
      </c>
      <c r="B71" s="48"/>
      <c r="C71" s="48"/>
      <c r="D71" s="47"/>
      <c r="E71" s="47"/>
      <c r="F71" s="7">
        <v>3599997.72</v>
      </c>
      <c r="G71" s="7">
        <v>0</v>
      </c>
      <c r="H71" s="7">
        <v>565445</v>
      </c>
      <c r="I71" s="7">
        <v>495298</v>
      </c>
      <c r="J71" s="7">
        <f>G71+H71+I71</f>
        <v>1060743</v>
      </c>
      <c r="K71" s="7">
        <f>F71-J71</f>
        <v>2539254.7200000002</v>
      </c>
      <c r="L71" s="8">
        <f>J71/F71</f>
        <v>0.29465101994564596</v>
      </c>
    </row>
    <row r="72" spans="1:15" ht="15.2" customHeight="1" x14ac:dyDescent="0.25">
      <c r="A72" s="48" t="s">
        <v>43</v>
      </c>
      <c r="B72" s="48"/>
      <c r="C72" s="48"/>
      <c r="D72" s="47"/>
      <c r="E72" s="47"/>
      <c r="F72" s="29">
        <v>319487722.27999997</v>
      </c>
      <c r="G72" s="29">
        <v>26392060</v>
      </c>
      <c r="H72" s="29">
        <v>94734887.180000007</v>
      </c>
      <c r="I72" s="29">
        <v>17155285.100000001</v>
      </c>
      <c r="J72" s="29">
        <f>G72+H72+I72</f>
        <v>138282232.28</v>
      </c>
      <c r="K72" s="29">
        <f>F72-J72</f>
        <v>181205489.99999997</v>
      </c>
      <c r="L72" s="30">
        <f>J72/F72</f>
        <v>0.43282487130697639</v>
      </c>
    </row>
    <row r="73" spans="1:15" ht="15.2" customHeight="1" x14ac:dyDescent="0.25">
      <c r="A73" s="11"/>
      <c r="B73" s="11"/>
      <c r="C73" s="11"/>
      <c r="F73" s="9">
        <f>F72+F71+F70</f>
        <v>323087720</v>
      </c>
      <c r="G73" s="9">
        <f>G72+G71+G70</f>
        <v>26392060</v>
      </c>
      <c r="H73" s="9">
        <f>SUM(H70:H72)</f>
        <v>95300332.180000007</v>
      </c>
      <c r="I73" s="9"/>
      <c r="J73" s="9">
        <f>SUM(J70:J72)</f>
        <v>139342975.28</v>
      </c>
      <c r="K73" s="9">
        <f>K72+K71+K70</f>
        <v>183744744.71999997</v>
      </c>
      <c r="L73" s="32">
        <f>J73/F73</f>
        <v>0.43128527224742558</v>
      </c>
      <c r="O73" s="5"/>
    </row>
    <row r="74" spans="1:15" ht="15.2" customHeight="1" x14ac:dyDescent="0.25">
      <c r="A74" s="11"/>
      <c r="B74" s="11"/>
      <c r="C74" s="11"/>
      <c r="F74" s="7"/>
      <c r="G74" s="7"/>
      <c r="H74" s="7"/>
      <c r="I74" s="7"/>
      <c r="J74" s="7"/>
      <c r="K74" s="7"/>
      <c r="L74" s="8"/>
    </row>
    <row r="75" spans="1:15" ht="15.2" customHeight="1" x14ac:dyDescent="0.25">
      <c r="A75" s="11"/>
      <c r="B75" s="11"/>
      <c r="C75" s="11"/>
      <c r="F75" s="7"/>
      <c r="G75" s="7"/>
      <c r="H75" s="7"/>
      <c r="I75" s="7"/>
      <c r="J75" s="7"/>
      <c r="K75" s="7"/>
      <c r="L75" s="8"/>
    </row>
    <row r="76" spans="1:15" ht="15.2" customHeight="1" x14ac:dyDescent="0.25"/>
    <row r="77" spans="1:15" ht="18" customHeight="1" x14ac:dyDescent="0.25"/>
    <row r="78" spans="1:15" ht="15.2" customHeight="1" x14ac:dyDescent="0.25"/>
    <row r="79" spans="1:15" ht="15.2" customHeight="1" x14ac:dyDescent="0.25">
      <c r="D79" s="53" t="s">
        <v>0</v>
      </c>
      <c r="E79" s="53"/>
      <c r="F79" s="53"/>
      <c r="G79" s="53"/>
      <c r="H79" s="53"/>
      <c r="I79" s="53"/>
      <c r="J79" s="53"/>
      <c r="K79" s="53"/>
      <c r="L79" s="25"/>
    </row>
    <row r="80" spans="1:15" ht="15.2" customHeight="1" x14ac:dyDescent="0.25">
      <c r="D80" s="53" t="s">
        <v>1</v>
      </c>
      <c r="E80" s="53"/>
      <c r="F80" s="53"/>
      <c r="G80" s="53"/>
      <c r="H80" s="53"/>
      <c r="I80" s="53"/>
      <c r="J80" s="53"/>
      <c r="K80" s="53"/>
      <c r="L80" s="53"/>
    </row>
    <row r="81" spans="1:12" ht="54" customHeight="1" x14ac:dyDescent="0.25">
      <c r="D81" s="53" t="s">
        <v>94</v>
      </c>
      <c r="E81" s="53"/>
      <c r="F81" s="53"/>
      <c r="G81" s="53"/>
      <c r="H81" s="53"/>
      <c r="I81" s="53"/>
      <c r="J81" s="53"/>
      <c r="K81" s="53"/>
      <c r="L81" s="25"/>
    </row>
    <row r="82" spans="1:12" s="6" customFormat="1" ht="21.75" customHeight="1" x14ac:dyDescent="0.25">
      <c r="A82" s="4"/>
      <c r="B82" s="34"/>
      <c r="C82" s="50"/>
      <c r="D82" s="51"/>
      <c r="E82" s="52"/>
      <c r="F82" s="19"/>
      <c r="G82" s="26" t="s">
        <v>86</v>
      </c>
      <c r="H82" s="26" t="s">
        <v>87</v>
      </c>
      <c r="I82" s="26"/>
      <c r="J82" s="26" t="s">
        <v>88</v>
      </c>
      <c r="K82" s="19"/>
      <c r="L82" s="19"/>
    </row>
    <row r="83" spans="1:12" ht="27.75" customHeight="1" x14ac:dyDescent="0.25">
      <c r="A83" s="54" t="s">
        <v>2</v>
      </c>
      <c r="B83" s="55"/>
      <c r="C83" s="55"/>
      <c r="D83" s="44"/>
      <c r="E83" s="45"/>
      <c r="F83" s="27" t="s">
        <v>99</v>
      </c>
      <c r="G83" s="27" t="s">
        <v>83</v>
      </c>
      <c r="H83" s="27" t="s">
        <v>82</v>
      </c>
      <c r="I83" s="27" t="s">
        <v>93</v>
      </c>
      <c r="J83" s="27" t="s">
        <v>98</v>
      </c>
      <c r="K83" s="28" t="s">
        <v>89</v>
      </c>
      <c r="L83" s="27" t="s">
        <v>90</v>
      </c>
    </row>
    <row r="84" spans="1:12" ht="15.2" customHeight="1" x14ac:dyDescent="0.25">
      <c r="A84" s="11"/>
      <c r="B84" s="11"/>
      <c r="C84" s="11"/>
      <c r="F84" s="7"/>
      <c r="G84" s="7"/>
      <c r="H84" s="7"/>
      <c r="I84" s="7"/>
      <c r="J84" s="7"/>
      <c r="K84" s="7"/>
      <c r="L84" s="8"/>
    </row>
    <row r="85" spans="1:12" ht="15.2" customHeight="1" x14ac:dyDescent="0.25">
      <c r="A85" s="46" t="s">
        <v>44</v>
      </c>
      <c r="B85" s="46"/>
      <c r="C85" s="46"/>
      <c r="D85" s="47"/>
      <c r="E85" s="47"/>
      <c r="F85" s="47"/>
      <c r="G85" s="47"/>
      <c r="H85" s="47"/>
      <c r="I85" s="47"/>
      <c r="J85" s="47"/>
      <c r="K85" s="47"/>
      <c r="L85" s="47"/>
    </row>
    <row r="86" spans="1:12" ht="15.2" customHeight="1" x14ac:dyDescent="0.25">
      <c r="A86" s="48" t="s">
        <v>44</v>
      </c>
      <c r="B86" s="48"/>
      <c r="C86" s="48"/>
      <c r="D86" s="47"/>
      <c r="E86" s="47"/>
      <c r="F86" s="7">
        <v>5000000</v>
      </c>
      <c r="G86" s="7">
        <v>80000</v>
      </c>
      <c r="H86" s="7">
        <v>1092718.3999999999</v>
      </c>
      <c r="I86" s="7">
        <v>754340</v>
      </c>
      <c r="J86" s="7">
        <f>G86+H86+I86</f>
        <v>1927058.4</v>
      </c>
      <c r="K86" s="7">
        <f>F86-J86</f>
        <v>3072941.6</v>
      </c>
      <c r="L86" s="8">
        <f>J86/F86</f>
        <v>0.38541167999999998</v>
      </c>
    </row>
    <row r="87" spans="1:12" ht="15.2" customHeight="1" x14ac:dyDescent="0.25">
      <c r="A87" s="48" t="s">
        <v>45</v>
      </c>
      <c r="B87" s="48"/>
      <c r="C87" s="48"/>
      <c r="D87" s="47"/>
      <c r="E87" s="47"/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8">
        <v>0</v>
      </c>
    </row>
    <row r="88" spans="1:12" ht="18" customHeight="1" x14ac:dyDescent="0.25">
      <c r="A88" s="48" t="s">
        <v>46</v>
      </c>
      <c r="B88" s="48"/>
      <c r="C88" s="48"/>
      <c r="D88" s="47"/>
      <c r="E88" s="47"/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30">
        <v>0</v>
      </c>
    </row>
    <row r="89" spans="1:12" ht="15.2" customHeight="1" x14ac:dyDescent="0.25">
      <c r="A89" s="11"/>
      <c r="B89" s="11"/>
      <c r="C89" s="11"/>
      <c r="F89" s="9">
        <f>F88+F87+F86</f>
        <v>5000000</v>
      </c>
      <c r="G89" s="9">
        <f>G88+G87+G86</f>
        <v>80000</v>
      </c>
      <c r="H89" s="9">
        <f>SUM(H86:H88)</f>
        <v>1092718.3999999999</v>
      </c>
      <c r="I89" s="9"/>
      <c r="J89" s="9">
        <f>SUM(J86:J88)</f>
        <v>1927058.4</v>
      </c>
      <c r="K89" s="9">
        <f>K88+K87+K86</f>
        <v>3072941.6</v>
      </c>
      <c r="L89" s="32">
        <f>J89/F89</f>
        <v>0.38541167999999998</v>
      </c>
    </row>
    <row r="90" spans="1:12" ht="15.2" customHeight="1" x14ac:dyDescent="0.25">
      <c r="A90" s="11"/>
      <c r="B90" s="11"/>
      <c r="C90" s="11"/>
      <c r="F90" s="7"/>
      <c r="G90" s="7"/>
      <c r="H90" s="7"/>
      <c r="I90" s="7"/>
      <c r="J90" s="7"/>
      <c r="K90" s="7"/>
      <c r="L90" s="8"/>
    </row>
    <row r="91" spans="1:12" ht="15.2" customHeight="1" x14ac:dyDescent="0.25">
      <c r="A91" s="46" t="s">
        <v>47</v>
      </c>
      <c r="B91" s="46"/>
      <c r="C91" s="46"/>
      <c r="D91" s="47"/>
      <c r="E91" s="47"/>
      <c r="F91" s="47"/>
      <c r="G91" s="47"/>
      <c r="H91" s="47"/>
      <c r="I91" s="47"/>
      <c r="J91" s="47"/>
      <c r="K91" s="47"/>
      <c r="L91" s="47"/>
    </row>
    <row r="92" spans="1:12" ht="15.2" customHeight="1" x14ac:dyDescent="0.25">
      <c r="A92" s="48" t="s">
        <v>47</v>
      </c>
      <c r="B92" s="48"/>
      <c r="C92" s="48"/>
      <c r="D92" s="47"/>
      <c r="E92" s="47"/>
      <c r="F92" s="7">
        <v>7220000</v>
      </c>
      <c r="G92" s="7">
        <v>1173918.49</v>
      </c>
      <c r="H92" s="7">
        <v>1022973.32</v>
      </c>
      <c r="I92" s="7">
        <v>465063.01</v>
      </c>
      <c r="J92" s="7">
        <f>G92+H92+I92</f>
        <v>2661954.8200000003</v>
      </c>
      <c r="K92" s="7">
        <f>F92-J92</f>
        <v>4558045.18</v>
      </c>
      <c r="L92" s="8">
        <f>J92/F92</f>
        <v>0.36869180332409979</v>
      </c>
    </row>
    <row r="93" spans="1:12" x14ac:dyDescent="0.25">
      <c r="A93" s="48" t="s">
        <v>48</v>
      </c>
      <c r="B93" s="48"/>
      <c r="C93" s="48"/>
      <c r="D93" s="47"/>
      <c r="E93" s="47"/>
      <c r="F93" s="7">
        <v>17795000</v>
      </c>
      <c r="G93" s="7">
        <v>345616.32</v>
      </c>
      <c r="H93" s="7">
        <v>16244383.68</v>
      </c>
      <c r="I93" s="7">
        <v>0</v>
      </c>
      <c r="J93" s="7">
        <f>G93+H93</f>
        <v>16590000</v>
      </c>
      <c r="K93" s="7">
        <f>F93-J93</f>
        <v>1205000</v>
      </c>
      <c r="L93" s="8">
        <f>J93/F93</f>
        <v>0.93228434953638661</v>
      </c>
    </row>
    <row r="94" spans="1:12" ht="18" customHeight="1" x14ac:dyDescent="0.25">
      <c r="A94" s="48" t="s">
        <v>49</v>
      </c>
      <c r="B94" s="48"/>
      <c r="C94" s="48"/>
      <c r="D94" s="47"/>
      <c r="E94" s="47"/>
      <c r="F94" s="29">
        <v>4985000</v>
      </c>
      <c r="G94" s="29">
        <v>0</v>
      </c>
      <c r="H94" s="29">
        <v>1065836.32</v>
      </c>
      <c r="I94" s="29">
        <v>0</v>
      </c>
      <c r="J94" s="29">
        <f>G94+H94</f>
        <v>1065836.32</v>
      </c>
      <c r="K94" s="29">
        <f>F94-J94</f>
        <v>3919163.6799999997</v>
      </c>
      <c r="L94" s="30">
        <f>J94/F94</f>
        <v>0.21380869007021064</v>
      </c>
    </row>
    <row r="95" spans="1:12" ht="15.2" customHeight="1" x14ac:dyDescent="0.25">
      <c r="A95" s="11"/>
      <c r="B95" s="11"/>
      <c r="C95" s="11"/>
      <c r="F95" s="9">
        <f>F94+F93+F92</f>
        <v>30000000</v>
      </c>
      <c r="G95" s="9">
        <f>G94+G93+G92</f>
        <v>1519534.81</v>
      </c>
      <c r="H95" s="9">
        <f>SUM(H92:H94)</f>
        <v>18333193.32</v>
      </c>
      <c r="I95" s="9"/>
      <c r="J95" s="9">
        <f>SUM(J92:J94)</f>
        <v>20317791.140000001</v>
      </c>
      <c r="K95" s="9">
        <f>K94+K93+K92</f>
        <v>9682208.8599999994</v>
      </c>
      <c r="L95" s="32">
        <f>J95/F95</f>
        <v>0.67725970466666674</v>
      </c>
    </row>
    <row r="96" spans="1:12" ht="15.2" customHeight="1" x14ac:dyDescent="0.25">
      <c r="A96" s="11"/>
      <c r="B96" s="11"/>
      <c r="C96" s="11"/>
      <c r="F96" s="7"/>
      <c r="G96" s="7"/>
      <c r="H96" s="7"/>
      <c r="I96" s="7"/>
      <c r="J96" s="7"/>
      <c r="K96" s="7"/>
      <c r="L96" s="8"/>
    </row>
    <row r="97" spans="1:12" ht="15.2" customHeight="1" x14ac:dyDescent="0.25">
      <c r="A97" s="46" t="s">
        <v>50</v>
      </c>
      <c r="B97" s="46"/>
      <c r="C97" s="46"/>
      <c r="D97" s="47"/>
      <c r="E97" s="47"/>
      <c r="F97" s="47"/>
      <c r="G97" s="47"/>
      <c r="H97" s="47"/>
      <c r="I97" s="47"/>
      <c r="J97" s="47"/>
      <c r="K97" s="47"/>
      <c r="L97" s="47"/>
    </row>
    <row r="98" spans="1:12" ht="15.2" customHeight="1" x14ac:dyDescent="0.25">
      <c r="A98" s="48" t="s">
        <v>50</v>
      </c>
      <c r="B98" s="48"/>
      <c r="C98" s="48"/>
      <c r="D98" s="47"/>
      <c r="E98" s="47"/>
      <c r="F98" s="7">
        <v>27108655</v>
      </c>
      <c r="G98" s="7">
        <v>488962.4</v>
      </c>
      <c r="H98" s="7">
        <v>741240.18</v>
      </c>
      <c r="I98" s="7">
        <v>694322.83</v>
      </c>
      <c r="J98" s="7">
        <f>G98+H98+I98</f>
        <v>1924525.4100000001</v>
      </c>
      <c r="K98" s="7">
        <f>F98-J98</f>
        <v>25184129.59</v>
      </c>
      <c r="L98" s="8">
        <f>J98/F98</f>
        <v>7.0993024552490708E-2</v>
      </c>
    </row>
    <row r="99" spans="1:12" ht="15.2" customHeight="1" x14ac:dyDescent="0.25">
      <c r="A99" s="48" t="s">
        <v>51</v>
      </c>
      <c r="B99" s="48"/>
      <c r="C99" s="48"/>
      <c r="D99" s="47"/>
      <c r="E99" s="47"/>
      <c r="F99" s="7">
        <v>1010000</v>
      </c>
      <c r="G99" s="7">
        <v>223156.6</v>
      </c>
      <c r="H99" s="7">
        <v>350000</v>
      </c>
      <c r="I99" s="7">
        <v>72509.5</v>
      </c>
      <c r="J99" s="7">
        <f>G99+H99+I99</f>
        <v>645666.1</v>
      </c>
      <c r="K99" s="7">
        <f>F99-J99</f>
        <v>364333.9</v>
      </c>
      <c r="L99" s="8">
        <f>J99/F99</f>
        <v>0.63927336633663367</v>
      </c>
    </row>
    <row r="100" spans="1:12" ht="15.2" customHeight="1" x14ac:dyDescent="0.25">
      <c r="A100" s="48" t="s">
        <v>52</v>
      </c>
      <c r="B100" s="48"/>
      <c r="C100" s="48"/>
      <c r="D100" s="47"/>
      <c r="E100" s="47"/>
      <c r="F100" s="29">
        <v>880000</v>
      </c>
      <c r="G100" s="29">
        <v>0</v>
      </c>
      <c r="H100" s="29">
        <v>500000</v>
      </c>
      <c r="I100" s="29">
        <v>120000</v>
      </c>
      <c r="J100" s="29">
        <f>G100+H100+I100</f>
        <v>620000</v>
      </c>
      <c r="K100" s="29">
        <f>F100-J100</f>
        <v>260000</v>
      </c>
      <c r="L100" s="30">
        <f>J100/F100</f>
        <v>0.70454545454545459</v>
      </c>
    </row>
    <row r="101" spans="1:12" ht="15.2" customHeight="1" x14ac:dyDescent="0.25">
      <c r="A101" s="11"/>
      <c r="B101" s="11"/>
      <c r="C101" s="11"/>
      <c r="F101" s="9">
        <f>F100+F99+F98</f>
        <v>28998655</v>
      </c>
      <c r="G101" s="9">
        <f>G100+G99+G98</f>
        <v>712119</v>
      </c>
      <c r="H101" s="9">
        <f>SUM(H98:H100)</f>
        <v>1591240.1800000002</v>
      </c>
      <c r="I101" s="9"/>
      <c r="J101" s="9">
        <f>SUM(J98:J100)</f>
        <v>3190191.5100000002</v>
      </c>
      <c r="K101" s="9">
        <f>K100+K99+K98</f>
        <v>25808463.489999998</v>
      </c>
      <c r="L101" s="32">
        <f>J101/F101</f>
        <v>0.11001170606016039</v>
      </c>
    </row>
    <row r="102" spans="1:12" ht="15.2" customHeight="1" x14ac:dyDescent="0.25">
      <c r="A102" s="11"/>
      <c r="B102" s="11"/>
      <c r="C102" s="11"/>
      <c r="F102" s="15"/>
      <c r="G102" s="15"/>
      <c r="H102" s="15"/>
      <c r="I102" s="15"/>
      <c r="J102" s="15"/>
      <c r="K102" s="15"/>
      <c r="L102" s="16"/>
    </row>
    <row r="103" spans="1:12" ht="15.2" customHeight="1" x14ac:dyDescent="0.25">
      <c r="A103" s="46" t="s">
        <v>53</v>
      </c>
      <c r="B103" s="46"/>
      <c r="C103" s="46"/>
      <c r="D103" s="47"/>
      <c r="E103" s="47"/>
      <c r="F103" s="47"/>
      <c r="G103" s="47"/>
      <c r="H103" s="47"/>
      <c r="I103" s="47"/>
      <c r="J103" s="47"/>
      <c r="K103" s="47"/>
      <c r="L103" s="47"/>
    </row>
    <row r="104" spans="1:12" ht="15.2" customHeight="1" x14ac:dyDescent="0.25">
      <c r="A104" s="48" t="s">
        <v>53</v>
      </c>
      <c r="B104" s="48"/>
      <c r="C104" s="48"/>
      <c r="D104" s="47"/>
      <c r="E104" s="47"/>
      <c r="F104" s="35">
        <v>7277870.0300000003</v>
      </c>
      <c r="G104" s="35">
        <v>21772.18</v>
      </c>
      <c r="H104" s="35">
        <v>377270.78</v>
      </c>
      <c r="I104" s="35">
        <v>60891.54</v>
      </c>
      <c r="J104" s="35">
        <f>G104+H104+I104</f>
        <v>459934.5</v>
      </c>
      <c r="K104" s="35">
        <f t="shared" ref="K104:K110" si="8">F104-J104</f>
        <v>6817935.5300000003</v>
      </c>
      <c r="L104" s="36">
        <f>J104/F104</f>
        <v>6.31963058015753E-2</v>
      </c>
    </row>
    <row r="105" spans="1:12" ht="15.2" customHeight="1" x14ac:dyDescent="0.25">
      <c r="A105" s="48" t="s">
        <v>54</v>
      </c>
      <c r="B105" s="48"/>
      <c r="C105" s="48"/>
      <c r="D105" s="47"/>
      <c r="E105" s="47"/>
      <c r="F105" s="35">
        <v>423100</v>
      </c>
      <c r="G105" s="35">
        <v>0</v>
      </c>
      <c r="H105" s="35">
        <v>0</v>
      </c>
      <c r="I105" s="35">
        <v>0</v>
      </c>
      <c r="J105" s="35">
        <f t="shared" ref="J105:J114" si="9">G105+H105</f>
        <v>0</v>
      </c>
      <c r="K105" s="35">
        <f t="shared" si="8"/>
        <v>423100</v>
      </c>
      <c r="L105" s="37">
        <v>0</v>
      </c>
    </row>
    <row r="106" spans="1:12" ht="15.2" customHeight="1" x14ac:dyDescent="0.25">
      <c r="A106" s="48" t="s">
        <v>55</v>
      </c>
      <c r="B106" s="48"/>
      <c r="C106" s="48"/>
      <c r="D106" s="47"/>
      <c r="E106" s="47"/>
      <c r="F106" s="35">
        <v>42921465.469999999</v>
      </c>
      <c r="G106" s="35">
        <v>22673755.27</v>
      </c>
      <c r="H106" s="35">
        <v>12013666.890000001</v>
      </c>
      <c r="I106" s="35">
        <v>3385088.51</v>
      </c>
      <c r="J106" s="35">
        <f>G106+H106+I106</f>
        <v>38072510.669999994</v>
      </c>
      <c r="K106" s="35">
        <f t="shared" si="8"/>
        <v>4848954.8000000045</v>
      </c>
      <c r="L106" s="36">
        <f>J106/F106</f>
        <v>0.88702727768255751</v>
      </c>
    </row>
    <row r="107" spans="1:12" ht="15.2" customHeight="1" x14ac:dyDescent="0.25">
      <c r="A107" s="48" t="s">
        <v>56</v>
      </c>
      <c r="B107" s="48"/>
      <c r="C107" s="48"/>
      <c r="D107" s="47"/>
      <c r="E107" s="47"/>
      <c r="F107" s="35">
        <v>18519848.199999999</v>
      </c>
      <c r="G107" s="35">
        <v>2826746</v>
      </c>
      <c r="H107" s="35">
        <v>3491126.68</v>
      </c>
      <c r="I107" s="35">
        <v>9111163.8599999994</v>
      </c>
      <c r="J107" s="35">
        <f>G107+H107+I107</f>
        <v>15429036.539999999</v>
      </c>
      <c r="K107" s="35">
        <f t="shared" si="8"/>
        <v>3090811.66</v>
      </c>
      <c r="L107" s="36">
        <f>J107/F107</f>
        <v>0.83310815366186419</v>
      </c>
    </row>
    <row r="108" spans="1:12" ht="18" customHeight="1" x14ac:dyDescent="0.25">
      <c r="A108" s="48" t="s">
        <v>57</v>
      </c>
      <c r="B108" s="48"/>
      <c r="C108" s="48"/>
      <c r="D108" s="47"/>
      <c r="E108" s="47"/>
      <c r="F108" s="35">
        <v>550000</v>
      </c>
      <c r="G108" s="35">
        <v>375677.47</v>
      </c>
      <c r="H108" s="35">
        <v>50000</v>
      </c>
      <c r="I108" s="35">
        <v>0</v>
      </c>
      <c r="J108" s="35">
        <f t="shared" si="9"/>
        <v>425677.47</v>
      </c>
      <c r="K108" s="35">
        <f t="shared" si="8"/>
        <v>124322.53000000003</v>
      </c>
      <c r="L108" s="36">
        <f>J108/F108</f>
        <v>0.77395903636363628</v>
      </c>
    </row>
    <row r="109" spans="1:12" ht="18" customHeight="1" x14ac:dyDescent="0.25">
      <c r="A109" s="48" t="s">
        <v>58</v>
      </c>
      <c r="B109" s="48"/>
      <c r="C109" s="48"/>
      <c r="D109" s="47"/>
      <c r="E109" s="47"/>
      <c r="F109" s="35">
        <v>25586432</v>
      </c>
      <c r="G109" s="35">
        <v>9771295.6999999993</v>
      </c>
      <c r="H109" s="35">
        <v>11227973.119999999</v>
      </c>
      <c r="I109" s="35">
        <v>241388.54</v>
      </c>
      <c r="J109" s="35">
        <f>G109+H109+I109</f>
        <v>21240657.359999999</v>
      </c>
      <c r="K109" s="35">
        <f t="shared" si="8"/>
        <v>4345774.6400000006</v>
      </c>
      <c r="L109" s="36">
        <f>J109/F109</f>
        <v>0.83015315929942868</v>
      </c>
    </row>
    <row r="110" spans="1:12" ht="15.2" customHeight="1" x14ac:dyDescent="0.25">
      <c r="A110" s="48" t="s">
        <v>59</v>
      </c>
      <c r="B110" s="48"/>
      <c r="C110" s="48"/>
      <c r="D110" s="47"/>
      <c r="E110" s="47"/>
      <c r="F110" s="35">
        <v>5855713.54</v>
      </c>
      <c r="G110" s="35">
        <v>2197713.54</v>
      </c>
      <c r="H110" s="35">
        <v>2058000</v>
      </c>
      <c r="I110" s="35">
        <v>1600000</v>
      </c>
      <c r="J110" s="35">
        <f>G110+H110+I110</f>
        <v>5855713.54</v>
      </c>
      <c r="K110" s="35">
        <f t="shared" si="8"/>
        <v>0</v>
      </c>
      <c r="L110" s="36">
        <f>J110/F110</f>
        <v>1</v>
      </c>
    </row>
    <row r="111" spans="1:12" ht="15.2" customHeight="1" x14ac:dyDescent="0.25">
      <c r="A111" s="48" t="s">
        <v>60</v>
      </c>
      <c r="B111" s="48"/>
      <c r="C111" s="48"/>
      <c r="D111" s="47"/>
      <c r="E111" s="47"/>
      <c r="F111" s="35">
        <v>0</v>
      </c>
      <c r="G111" s="35">
        <v>0</v>
      </c>
      <c r="H111" s="35">
        <v>0</v>
      </c>
      <c r="I111" s="35">
        <v>0</v>
      </c>
      <c r="J111" s="35">
        <f t="shared" si="9"/>
        <v>0</v>
      </c>
      <c r="K111" s="35">
        <v>0</v>
      </c>
      <c r="L111" s="37">
        <v>0</v>
      </c>
    </row>
    <row r="112" spans="1:12" ht="15.2" customHeight="1" x14ac:dyDescent="0.25">
      <c r="A112" s="48" t="s">
        <v>61</v>
      </c>
      <c r="B112" s="48"/>
      <c r="C112" s="48"/>
      <c r="D112" s="47"/>
      <c r="E112" s="47"/>
      <c r="F112" s="35">
        <v>1930500</v>
      </c>
      <c r="G112" s="35">
        <v>0</v>
      </c>
      <c r="H112" s="35">
        <v>180000</v>
      </c>
      <c r="I112" s="35">
        <v>0</v>
      </c>
      <c r="J112" s="35">
        <f t="shared" si="9"/>
        <v>180000</v>
      </c>
      <c r="K112" s="35">
        <f>F112-J112</f>
        <v>1750500</v>
      </c>
      <c r="L112" s="36">
        <f>J112/F112</f>
        <v>9.3240093240093247E-2</v>
      </c>
    </row>
    <row r="113" spans="1:12" ht="15.2" customHeight="1" x14ac:dyDescent="0.25">
      <c r="A113" s="48" t="s">
        <v>62</v>
      </c>
      <c r="B113" s="48"/>
      <c r="C113" s="48"/>
      <c r="D113" s="47"/>
      <c r="E113" s="47"/>
      <c r="F113" s="35">
        <v>1390600</v>
      </c>
      <c r="G113" s="35">
        <v>0</v>
      </c>
      <c r="H113" s="35">
        <v>441129.4</v>
      </c>
      <c r="I113" s="35">
        <v>220896</v>
      </c>
      <c r="J113" s="35">
        <f>G113+H113+I113</f>
        <v>662025.4</v>
      </c>
      <c r="K113" s="35">
        <f>F113-J113</f>
        <v>728574.6</v>
      </c>
      <c r="L113" s="36">
        <f>J113/F113</f>
        <v>0.4760717675823386</v>
      </c>
    </row>
    <row r="114" spans="1:12" ht="15.2" customHeight="1" x14ac:dyDescent="0.25">
      <c r="A114" s="48" t="s">
        <v>63</v>
      </c>
      <c r="B114" s="48"/>
      <c r="C114" s="48"/>
      <c r="D114" s="47"/>
      <c r="E114" s="47"/>
      <c r="F114" s="35">
        <v>516000</v>
      </c>
      <c r="G114" s="35">
        <v>0</v>
      </c>
      <c r="H114" s="35">
        <v>71872.5</v>
      </c>
      <c r="I114" s="35">
        <v>0</v>
      </c>
      <c r="J114" s="35">
        <f t="shared" si="9"/>
        <v>71872.5</v>
      </c>
      <c r="K114" s="35">
        <f>F114-J114</f>
        <v>444127.5</v>
      </c>
      <c r="L114" s="36">
        <f>J114/F114</f>
        <v>0.13928779069767441</v>
      </c>
    </row>
    <row r="115" spans="1:12" ht="15.2" customHeight="1" x14ac:dyDescent="0.25">
      <c r="A115" s="48" t="s">
        <v>64</v>
      </c>
      <c r="B115" s="48"/>
      <c r="C115" s="48"/>
      <c r="D115" s="47"/>
      <c r="E115" s="47"/>
      <c r="F115" s="38">
        <v>1169400</v>
      </c>
      <c r="G115" s="38">
        <v>3950</v>
      </c>
      <c r="H115" s="38">
        <v>641114.69999999995</v>
      </c>
      <c r="I115" s="38">
        <v>21950</v>
      </c>
      <c r="J115" s="38">
        <f>G115+H115+I115</f>
        <v>667014.69999999995</v>
      </c>
      <c r="K115" s="38">
        <f>F115-J115</f>
        <v>502385.30000000005</v>
      </c>
      <c r="L115" s="36">
        <f>J115/F115</f>
        <v>0.57039054215837182</v>
      </c>
    </row>
    <row r="116" spans="1:12" ht="15.2" customHeight="1" x14ac:dyDescent="0.25">
      <c r="A116" s="11"/>
      <c r="B116" s="11"/>
      <c r="C116" s="11"/>
      <c r="F116" s="39">
        <f>F115+F114+F113+F112+F107+F106+F104+F111+F105+F110+F109+F108</f>
        <v>106140929.24000001</v>
      </c>
      <c r="G116" s="39">
        <f>G115+G114+G113+G112+G107+G106+G104+G111+G105+G110+G109+G108</f>
        <v>37870910.159999996</v>
      </c>
      <c r="H116" s="39">
        <f>SUM(H104:H115)</f>
        <v>30552154.069999997</v>
      </c>
      <c r="I116" s="39"/>
      <c r="J116" s="39">
        <f>SUM(J104:J115)</f>
        <v>83064442.680000007</v>
      </c>
      <c r="K116" s="39">
        <f>K115+K114+K113+K112+K107+K106+K104+K111+K105+K110+K109+K108</f>
        <v>23076486.560000006</v>
      </c>
      <c r="L116" s="36">
        <f>J116/F116</f>
        <v>0.78258635264233722</v>
      </c>
    </row>
    <row r="117" spans="1:12" ht="15.2" customHeight="1" x14ac:dyDescent="0.25">
      <c r="A117" s="46"/>
      <c r="B117" s="46"/>
      <c r="C117" s="46"/>
      <c r="D117" s="47"/>
      <c r="E117" s="47"/>
      <c r="F117" s="47"/>
      <c r="G117" s="47"/>
      <c r="H117" s="47"/>
      <c r="I117" s="47"/>
      <c r="J117" s="47"/>
      <c r="K117" s="47"/>
      <c r="L117" s="47"/>
    </row>
    <row r="118" spans="1:12" ht="15.2" customHeight="1" x14ac:dyDescent="0.25"/>
    <row r="119" spans="1:12" ht="18" customHeight="1" x14ac:dyDescent="0.25"/>
    <row r="120" spans="1:12" ht="18" customHeight="1" x14ac:dyDescent="0.25"/>
    <row r="121" spans="1:12" ht="15.2" customHeight="1" x14ac:dyDescent="0.25">
      <c r="D121" s="53" t="s">
        <v>0</v>
      </c>
      <c r="E121" s="53"/>
      <c r="F121" s="53"/>
      <c r="G121" s="53"/>
      <c r="H121" s="53"/>
      <c r="I121" s="53"/>
      <c r="J121" s="53"/>
      <c r="K121" s="53"/>
      <c r="L121" s="25"/>
    </row>
    <row r="122" spans="1:12" ht="15.2" customHeight="1" x14ac:dyDescent="0.25">
      <c r="D122" s="53" t="s">
        <v>1</v>
      </c>
      <c r="E122" s="53"/>
      <c r="F122" s="53"/>
      <c r="G122" s="53"/>
      <c r="H122" s="53"/>
      <c r="I122" s="53"/>
      <c r="J122" s="53"/>
      <c r="K122" s="53"/>
      <c r="L122" s="53"/>
    </row>
    <row r="123" spans="1:12" ht="50.25" customHeight="1" x14ac:dyDescent="0.25">
      <c r="D123" s="53" t="s">
        <v>96</v>
      </c>
      <c r="E123" s="53"/>
      <c r="F123" s="53"/>
      <c r="G123" s="53"/>
      <c r="H123" s="53"/>
      <c r="I123" s="53"/>
      <c r="J123" s="53"/>
      <c r="K123" s="53"/>
      <c r="L123" s="25"/>
    </row>
    <row r="124" spans="1:12" ht="23.25" customHeight="1" x14ac:dyDescent="0.25">
      <c r="A124" s="4"/>
      <c r="B124" s="34"/>
      <c r="C124" s="50"/>
      <c r="D124" s="51"/>
      <c r="E124" s="52"/>
      <c r="F124" s="19"/>
      <c r="G124" s="26" t="s">
        <v>86</v>
      </c>
      <c r="H124" s="26" t="s">
        <v>87</v>
      </c>
      <c r="I124" s="26"/>
      <c r="J124" s="26" t="s">
        <v>88</v>
      </c>
      <c r="K124" s="19"/>
      <c r="L124" s="19"/>
    </row>
    <row r="125" spans="1:12" ht="27.75" customHeight="1" x14ac:dyDescent="0.25">
      <c r="A125" s="54" t="s">
        <v>2</v>
      </c>
      <c r="B125" s="55"/>
      <c r="C125" s="55"/>
      <c r="D125" s="44"/>
      <c r="E125" s="45"/>
      <c r="F125" s="27" t="s">
        <v>99</v>
      </c>
      <c r="G125" s="27" t="s">
        <v>83</v>
      </c>
      <c r="H125" s="27" t="s">
        <v>82</v>
      </c>
      <c r="I125" s="27" t="s">
        <v>93</v>
      </c>
      <c r="J125" s="27" t="s">
        <v>98</v>
      </c>
      <c r="K125" s="28" t="s">
        <v>91</v>
      </c>
      <c r="L125" s="27" t="s">
        <v>90</v>
      </c>
    </row>
    <row r="126" spans="1:12" ht="15.2" customHeight="1" x14ac:dyDescent="0.25">
      <c r="A126" s="12"/>
      <c r="B126" s="12"/>
      <c r="C126" s="12"/>
    </row>
    <row r="127" spans="1:12" x14ac:dyDescent="0.25">
      <c r="A127" s="46" t="s">
        <v>65</v>
      </c>
      <c r="B127" s="46"/>
      <c r="C127" s="46"/>
      <c r="D127" s="47"/>
      <c r="E127" s="47"/>
      <c r="F127" s="47"/>
      <c r="G127" s="47"/>
      <c r="H127" s="47"/>
      <c r="I127" s="47"/>
      <c r="J127" s="47"/>
      <c r="K127" s="47"/>
      <c r="L127" s="47"/>
    </row>
    <row r="128" spans="1:12" x14ac:dyDescent="0.25">
      <c r="A128" s="48" t="s">
        <v>65</v>
      </c>
      <c r="B128" s="48"/>
      <c r="C128" s="48"/>
      <c r="D128" s="47"/>
      <c r="E128" s="47"/>
      <c r="F128" s="35">
        <v>881522</v>
      </c>
      <c r="G128" s="35">
        <v>10000</v>
      </c>
      <c r="H128" s="35">
        <v>183124.98</v>
      </c>
      <c r="I128" s="35">
        <v>54988</v>
      </c>
      <c r="J128" s="35">
        <f t="shared" ref="J128:J133" si="10">G128+H128+I128</f>
        <v>248112.98</v>
      </c>
      <c r="K128" s="35">
        <f t="shared" ref="K128:K133" si="11">F128-J128</f>
        <v>633409.02</v>
      </c>
      <c r="L128" s="37">
        <f t="shared" ref="L128:L134" si="12">J128/F128</f>
        <v>0.2814597707147411</v>
      </c>
    </row>
    <row r="129" spans="1:12" x14ac:dyDescent="0.25">
      <c r="A129" s="48" t="s">
        <v>66</v>
      </c>
      <c r="B129" s="48"/>
      <c r="C129" s="48"/>
      <c r="D129" s="47"/>
      <c r="E129" s="47"/>
      <c r="F129" s="35">
        <v>30850</v>
      </c>
      <c r="G129" s="35">
        <v>0</v>
      </c>
      <c r="H129" s="35">
        <v>0</v>
      </c>
      <c r="I129" s="35">
        <v>5900</v>
      </c>
      <c r="J129" s="35">
        <f t="shared" si="10"/>
        <v>5900</v>
      </c>
      <c r="K129" s="35">
        <f t="shared" si="11"/>
        <v>24950</v>
      </c>
      <c r="L129" s="37">
        <f t="shared" si="12"/>
        <v>0.19124797406807131</v>
      </c>
    </row>
    <row r="130" spans="1:12" x14ac:dyDescent="0.25">
      <c r="A130" s="48" t="s">
        <v>67</v>
      </c>
      <c r="B130" s="48"/>
      <c r="C130" s="48"/>
      <c r="D130" s="47"/>
      <c r="E130" s="47"/>
      <c r="F130" s="35">
        <v>254000</v>
      </c>
      <c r="G130" s="35">
        <v>7500</v>
      </c>
      <c r="H130" s="35">
        <v>0</v>
      </c>
      <c r="I130" s="35">
        <v>86428</v>
      </c>
      <c r="J130" s="35">
        <f t="shared" si="10"/>
        <v>93928</v>
      </c>
      <c r="K130" s="35">
        <f t="shared" si="11"/>
        <v>160072</v>
      </c>
      <c r="L130" s="37">
        <f t="shared" si="12"/>
        <v>0.3697952755905512</v>
      </c>
    </row>
    <row r="131" spans="1:12" ht="18" customHeight="1" x14ac:dyDescent="0.25">
      <c r="A131" s="48" t="s">
        <v>68</v>
      </c>
      <c r="B131" s="48"/>
      <c r="C131" s="48"/>
      <c r="D131" s="47"/>
      <c r="E131" s="47"/>
      <c r="F131" s="35">
        <v>192850</v>
      </c>
      <c r="G131" s="35">
        <v>0</v>
      </c>
      <c r="H131" s="35">
        <v>103392</v>
      </c>
      <c r="I131" s="35">
        <v>0</v>
      </c>
      <c r="J131" s="35">
        <f t="shared" si="10"/>
        <v>103392</v>
      </c>
      <c r="K131" s="35">
        <f t="shared" si="11"/>
        <v>89458</v>
      </c>
      <c r="L131" s="37">
        <f t="shared" si="12"/>
        <v>0.53612652320456311</v>
      </c>
    </row>
    <row r="132" spans="1:12" ht="18" customHeight="1" x14ac:dyDescent="0.25">
      <c r="A132" s="48" t="s">
        <v>69</v>
      </c>
      <c r="B132" s="48"/>
      <c r="C132" s="48"/>
      <c r="D132" s="47"/>
      <c r="E132" s="47"/>
      <c r="F132" s="35">
        <v>100000</v>
      </c>
      <c r="G132" s="35">
        <v>0</v>
      </c>
      <c r="H132" s="35">
        <v>0</v>
      </c>
      <c r="I132" s="35">
        <v>100000</v>
      </c>
      <c r="J132" s="35">
        <f t="shared" si="10"/>
        <v>100000</v>
      </c>
      <c r="K132" s="35">
        <f t="shared" si="11"/>
        <v>0</v>
      </c>
      <c r="L132" s="37">
        <f t="shared" si="12"/>
        <v>1</v>
      </c>
    </row>
    <row r="133" spans="1:12" ht="15.2" customHeight="1" x14ac:dyDescent="0.25">
      <c r="A133" s="48" t="s">
        <v>70</v>
      </c>
      <c r="B133" s="48"/>
      <c r="C133" s="48"/>
      <c r="D133" s="47"/>
      <c r="E133" s="47"/>
      <c r="F133" s="38">
        <v>381778</v>
      </c>
      <c r="G133" s="38">
        <v>0</v>
      </c>
      <c r="H133" s="38">
        <v>194849.5</v>
      </c>
      <c r="I133" s="38">
        <v>160747.34</v>
      </c>
      <c r="J133" s="38">
        <f t="shared" si="10"/>
        <v>355596.83999999997</v>
      </c>
      <c r="K133" s="38">
        <f t="shared" si="11"/>
        <v>26181.160000000033</v>
      </c>
      <c r="L133" s="36">
        <f t="shared" si="12"/>
        <v>0.9314230783334817</v>
      </c>
    </row>
    <row r="134" spans="1:12" ht="15.2" customHeight="1" x14ac:dyDescent="0.25">
      <c r="A134" s="11"/>
      <c r="B134" s="11"/>
      <c r="C134" s="11"/>
      <c r="F134" s="39">
        <f>F133+F132+F131+F130+F129+F128</f>
        <v>1841000</v>
      </c>
      <c r="G134" s="39">
        <f>G133+G132+G131+G130+G129+G128</f>
        <v>17500</v>
      </c>
      <c r="H134" s="39">
        <f>SUM(H128:H133)</f>
        <v>481366.48</v>
      </c>
      <c r="I134" s="39"/>
      <c r="J134" s="39">
        <f>SUM(J128:J133)</f>
        <v>906929.82</v>
      </c>
      <c r="K134" s="39">
        <f>K133+K132+K131+K130+K129+K128</f>
        <v>934070.18</v>
      </c>
      <c r="L134" s="40">
        <f t="shared" si="12"/>
        <v>0.49262890820206406</v>
      </c>
    </row>
    <row r="135" spans="1:12" ht="15.2" customHeight="1" x14ac:dyDescent="0.25">
      <c r="A135" s="48"/>
      <c r="B135" s="48"/>
      <c r="C135" s="48"/>
      <c r="D135" s="47"/>
      <c r="E135" s="47"/>
      <c r="F135" s="7"/>
      <c r="G135" s="7"/>
      <c r="H135" s="7"/>
      <c r="I135" s="7"/>
      <c r="J135" s="7"/>
      <c r="K135" s="7"/>
      <c r="L135" s="8"/>
    </row>
    <row r="136" spans="1:12" ht="15.2" customHeight="1" x14ac:dyDescent="0.25">
      <c r="A136" s="46" t="s">
        <v>71</v>
      </c>
      <c r="B136" s="46"/>
      <c r="C136" s="46"/>
      <c r="D136" s="47"/>
      <c r="E136" s="47"/>
      <c r="F136" s="47"/>
      <c r="G136" s="47"/>
      <c r="H136" s="47"/>
      <c r="I136" s="47"/>
      <c r="J136" s="47"/>
      <c r="K136" s="47"/>
      <c r="L136" s="47"/>
    </row>
    <row r="137" spans="1:12" x14ac:dyDescent="0.25">
      <c r="A137" s="48" t="s">
        <v>71</v>
      </c>
      <c r="B137" s="48"/>
      <c r="C137" s="48"/>
      <c r="D137" s="47"/>
      <c r="E137" s="47"/>
      <c r="F137" s="35">
        <v>1902000</v>
      </c>
      <c r="G137" s="35">
        <v>172008.73</v>
      </c>
      <c r="H137" s="35">
        <v>194830.99</v>
      </c>
      <c r="I137" s="35">
        <v>185629.51</v>
      </c>
      <c r="J137" s="35">
        <f>G137+H137+I137</f>
        <v>552469.23</v>
      </c>
      <c r="K137" s="35">
        <f>F137-J137</f>
        <v>1349530.77</v>
      </c>
      <c r="L137" s="37">
        <f>J137/F137</f>
        <v>0.290467523659306</v>
      </c>
    </row>
    <row r="138" spans="1:12" x14ac:dyDescent="0.25">
      <c r="A138" s="48" t="s">
        <v>72</v>
      </c>
      <c r="B138" s="48"/>
      <c r="C138" s="48"/>
      <c r="D138" s="47"/>
      <c r="E138" s="47"/>
      <c r="F138" s="35">
        <v>825000</v>
      </c>
      <c r="G138" s="35">
        <v>0</v>
      </c>
      <c r="H138" s="35">
        <v>0</v>
      </c>
      <c r="I138" s="35">
        <v>0</v>
      </c>
      <c r="J138" s="35">
        <f>G138+H138</f>
        <v>0</v>
      </c>
      <c r="K138" s="35">
        <f>F138-J138</f>
        <v>825000</v>
      </c>
      <c r="L138" s="37">
        <f>J138/F138</f>
        <v>0</v>
      </c>
    </row>
    <row r="139" spans="1:12" ht="18" customHeight="1" x14ac:dyDescent="0.25">
      <c r="A139" s="48" t="s">
        <v>73</v>
      </c>
      <c r="B139" s="48"/>
      <c r="C139" s="48"/>
      <c r="D139" s="47"/>
      <c r="E139" s="47"/>
      <c r="F139" s="38">
        <v>5757556</v>
      </c>
      <c r="G139" s="38">
        <v>1053533.25</v>
      </c>
      <c r="H139" s="38">
        <v>2192954.04</v>
      </c>
      <c r="I139" s="38">
        <v>800000</v>
      </c>
      <c r="J139" s="38">
        <f>G139+H139+I139</f>
        <v>4046487.29</v>
      </c>
      <c r="K139" s="38">
        <f>F139-J139</f>
        <v>1711068.71</v>
      </c>
      <c r="L139" s="36">
        <f>J139/F139</f>
        <v>0.70281336212795842</v>
      </c>
    </row>
    <row r="140" spans="1:12" x14ac:dyDescent="0.25">
      <c r="A140" s="11"/>
      <c r="B140" s="11"/>
      <c r="C140" s="11"/>
      <c r="F140" s="39">
        <f>F139+F138+F137</f>
        <v>8484556</v>
      </c>
      <c r="G140" s="39">
        <f>G139+G138+G137</f>
        <v>1225541.98</v>
      </c>
      <c r="H140" s="39">
        <f>SUM(H137:H139)</f>
        <v>2387785.0300000003</v>
      </c>
      <c r="I140" s="39"/>
      <c r="J140" s="39">
        <f>SUM(J137:J139)</f>
        <v>4598956.5199999996</v>
      </c>
      <c r="K140" s="39">
        <f>K139+K138+K137</f>
        <v>3885599.48</v>
      </c>
      <c r="L140" s="40">
        <f>J140/F140</f>
        <v>0.5420385604149468</v>
      </c>
    </row>
    <row r="141" spans="1:12" x14ac:dyDescent="0.25">
      <c r="A141" s="48"/>
      <c r="B141" s="48"/>
      <c r="C141" s="48"/>
      <c r="D141" s="47"/>
      <c r="E141" s="47"/>
      <c r="F141" s="35"/>
      <c r="G141" s="35"/>
      <c r="H141" s="35"/>
      <c r="I141" s="35"/>
      <c r="J141" s="35"/>
      <c r="K141" s="35"/>
      <c r="L141" s="37"/>
    </row>
    <row r="142" spans="1:12" x14ac:dyDescent="0.25">
      <c r="A142" s="46" t="s">
        <v>74</v>
      </c>
      <c r="B142" s="46"/>
      <c r="C142" s="46"/>
      <c r="D142" s="47"/>
      <c r="E142" s="47"/>
      <c r="F142" s="47"/>
      <c r="G142" s="47"/>
      <c r="H142" s="47"/>
      <c r="I142" s="47"/>
      <c r="J142" s="47"/>
      <c r="K142" s="47"/>
      <c r="L142" s="47"/>
    </row>
    <row r="143" spans="1:12" x14ac:dyDescent="0.25">
      <c r="A143" s="48" t="s">
        <v>74</v>
      </c>
      <c r="B143" s="48"/>
      <c r="C143" s="48"/>
      <c r="D143" s="47"/>
      <c r="E143" s="47"/>
      <c r="F143" s="35">
        <v>91000000</v>
      </c>
      <c r="G143" s="35">
        <v>8641270.2300000004</v>
      </c>
      <c r="H143" s="35">
        <v>3313741.94</v>
      </c>
      <c r="I143" s="35">
        <v>2330852</v>
      </c>
      <c r="J143" s="35">
        <f>G143+H143+I143</f>
        <v>14285864.17</v>
      </c>
      <c r="K143" s="35">
        <f>F143-J143</f>
        <v>76714135.829999998</v>
      </c>
      <c r="L143" s="37">
        <f>J143/F143</f>
        <v>0.15698751835164834</v>
      </c>
    </row>
    <row r="144" spans="1:12" x14ac:dyDescent="0.25">
      <c r="A144" s="48" t="s">
        <v>75</v>
      </c>
      <c r="B144" s="48"/>
      <c r="C144" s="48"/>
      <c r="D144" s="47"/>
      <c r="E144" s="47"/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</row>
    <row r="145" spans="1:12" x14ac:dyDescent="0.25">
      <c r="A145" s="48" t="s">
        <v>76</v>
      </c>
      <c r="B145" s="48"/>
      <c r="C145" s="48"/>
      <c r="D145" s="47"/>
      <c r="E145" s="47"/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</row>
    <row r="146" spans="1:12" x14ac:dyDescent="0.25">
      <c r="A146" s="48" t="s">
        <v>77</v>
      </c>
      <c r="B146" s="48"/>
      <c r="C146" s="48"/>
      <c r="D146" s="47"/>
      <c r="E146" s="47"/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36">
        <v>0</v>
      </c>
    </row>
    <row r="147" spans="1:12" x14ac:dyDescent="0.25">
      <c r="A147" s="11"/>
      <c r="B147" s="11"/>
      <c r="C147" s="11"/>
      <c r="F147" s="39">
        <f>F146+F145+F144+F143</f>
        <v>91000000</v>
      </c>
      <c r="G147" s="39">
        <f>G146+G145+G144+G143</f>
        <v>8641270.2300000004</v>
      </c>
      <c r="H147" s="39">
        <f>SUM(H143:H146)</f>
        <v>3313741.94</v>
      </c>
      <c r="I147" s="39"/>
      <c r="J147" s="39">
        <f>SUM(J143:J146)</f>
        <v>14285864.17</v>
      </c>
      <c r="K147" s="39">
        <f>K146+K145+K144+K143</f>
        <v>76714135.829999998</v>
      </c>
      <c r="L147" s="40">
        <f>J147/F147</f>
        <v>0.15698751835164834</v>
      </c>
    </row>
    <row r="148" spans="1:12" x14ac:dyDescent="0.25">
      <c r="A148" s="46"/>
      <c r="B148" s="46"/>
      <c r="C148" s="46"/>
      <c r="D148" s="47"/>
      <c r="E148" s="47"/>
      <c r="F148" s="47"/>
      <c r="G148" s="47"/>
      <c r="H148" s="47"/>
      <c r="I148" s="47"/>
      <c r="J148" s="47"/>
      <c r="K148" s="47"/>
      <c r="L148" s="47"/>
    </row>
    <row r="149" spans="1:12" x14ac:dyDescent="0.25">
      <c r="A149" s="46" t="s">
        <v>78</v>
      </c>
      <c r="B149" s="46"/>
      <c r="C149" s="46"/>
      <c r="D149" s="47"/>
      <c r="E149" s="47"/>
      <c r="F149" s="47"/>
      <c r="G149" s="47"/>
      <c r="H149" s="47"/>
      <c r="I149" s="47"/>
      <c r="J149" s="47"/>
      <c r="K149" s="47"/>
      <c r="L149" s="47"/>
    </row>
    <row r="150" spans="1:12" x14ac:dyDescent="0.25">
      <c r="A150" s="48" t="s">
        <v>78</v>
      </c>
      <c r="B150" s="48"/>
      <c r="C150" s="48"/>
      <c r="D150" s="47"/>
      <c r="E150" s="47"/>
      <c r="F150" s="35">
        <v>18410400</v>
      </c>
      <c r="G150" s="35">
        <v>0</v>
      </c>
      <c r="H150" s="35">
        <v>9120385</v>
      </c>
      <c r="I150" s="35">
        <v>49894.3</v>
      </c>
      <c r="J150" s="35">
        <f>G150+H150+I150</f>
        <v>9170279.3000000007</v>
      </c>
      <c r="K150" s="35">
        <f>F150-J150</f>
        <v>9240120.6999999993</v>
      </c>
      <c r="L150" s="37">
        <f>J150/F150</f>
        <v>0.49810320796940866</v>
      </c>
    </row>
    <row r="151" spans="1:12" x14ac:dyDescent="0.25">
      <c r="A151" s="48" t="s">
        <v>79</v>
      </c>
      <c r="B151" s="48"/>
      <c r="C151" s="48"/>
      <c r="D151" s="47"/>
      <c r="E151" s="47"/>
      <c r="F151" s="35">
        <v>265000</v>
      </c>
      <c r="G151" s="35">
        <v>36502.36</v>
      </c>
      <c r="H151" s="35">
        <v>0</v>
      </c>
      <c r="I151" s="35">
        <v>0</v>
      </c>
      <c r="J151" s="35">
        <f>G151+H151+I151</f>
        <v>36502.36</v>
      </c>
      <c r="K151" s="35">
        <f>F151-J151</f>
        <v>228497.64</v>
      </c>
      <c r="L151" s="37">
        <f>J151/F151</f>
        <v>0.13774475471698114</v>
      </c>
    </row>
    <row r="152" spans="1:12" x14ac:dyDescent="0.25">
      <c r="A152" s="48" t="s">
        <v>80</v>
      </c>
      <c r="B152" s="48"/>
      <c r="C152" s="48"/>
      <c r="D152" s="47"/>
      <c r="E152" s="47"/>
      <c r="F152" s="35">
        <v>8488508</v>
      </c>
      <c r="G152" s="35">
        <v>1300000</v>
      </c>
      <c r="H152" s="35">
        <v>0</v>
      </c>
      <c r="I152" s="35">
        <v>0</v>
      </c>
      <c r="J152" s="35">
        <f>G152+H152+I152</f>
        <v>1300000</v>
      </c>
      <c r="K152" s="35">
        <f>F152-J152</f>
        <v>7188508</v>
      </c>
      <c r="L152" s="37">
        <f>J152/F152</f>
        <v>0.15314823288144394</v>
      </c>
    </row>
    <row r="153" spans="1:12" x14ac:dyDescent="0.25">
      <c r="A153" s="48" t="s">
        <v>81</v>
      </c>
      <c r="B153" s="48"/>
      <c r="C153" s="48"/>
      <c r="D153" s="47"/>
      <c r="E153" s="47"/>
      <c r="F153" s="38">
        <v>1335000</v>
      </c>
      <c r="G153" s="38">
        <v>0</v>
      </c>
      <c r="H153" s="38">
        <v>45000</v>
      </c>
      <c r="I153" s="38">
        <v>990000</v>
      </c>
      <c r="J153" s="38">
        <f>G153+H153+I153</f>
        <v>1035000</v>
      </c>
      <c r="K153" s="38">
        <f>F153-J153</f>
        <v>300000</v>
      </c>
      <c r="L153" s="36">
        <f>J153/F153</f>
        <v>0.7752808988764045</v>
      </c>
    </row>
    <row r="154" spans="1:12" x14ac:dyDescent="0.25">
      <c r="A154" s="48"/>
      <c r="B154" s="48"/>
      <c r="C154" s="48"/>
      <c r="D154" s="47"/>
      <c r="E154" s="47"/>
      <c r="F154" s="39">
        <f>F153+F152+F151+F150</f>
        <v>28498908</v>
      </c>
      <c r="G154" s="39">
        <f>G153+G152+G151+G150</f>
        <v>1336502.3600000001</v>
      </c>
      <c r="H154" s="39">
        <f>SUM(H150:H153)</f>
        <v>9165385</v>
      </c>
      <c r="I154" s="39"/>
      <c r="J154" s="39">
        <f>SUM(J150:J153)</f>
        <v>11541781.66</v>
      </c>
      <c r="K154" s="39">
        <f>K153+K152+K151+K150</f>
        <v>16957126.34</v>
      </c>
      <c r="L154" s="40">
        <f>J154/F154</f>
        <v>0.40499031261127622</v>
      </c>
    </row>
    <row r="155" spans="1:12" x14ac:dyDescent="0.25">
      <c r="A155" s="48"/>
      <c r="B155" s="48"/>
      <c r="C155" s="48"/>
      <c r="D155" s="47"/>
      <c r="E155" s="47"/>
      <c r="F155" s="9"/>
      <c r="G155" s="9"/>
      <c r="H155" s="9"/>
      <c r="I155" s="9"/>
      <c r="J155" s="9"/>
      <c r="K155" s="9"/>
      <c r="L155" s="10"/>
    </row>
    <row r="156" spans="1:12" x14ac:dyDescent="0.25">
      <c r="A156" s="58"/>
      <c r="B156" s="58"/>
      <c r="C156" s="58"/>
      <c r="D156" s="47"/>
      <c r="E156" s="47"/>
      <c r="F156" s="47"/>
      <c r="G156" s="47"/>
      <c r="H156" s="47"/>
      <c r="I156" s="47"/>
      <c r="J156" s="47"/>
      <c r="K156" s="47"/>
      <c r="L156" s="47"/>
    </row>
  </sheetData>
  <mergeCells count="118">
    <mergeCell ref="A151:E151"/>
    <mergeCell ref="A152:E152"/>
    <mergeCell ref="A153:E153"/>
    <mergeCell ref="A154:E154"/>
    <mergeCell ref="A155:E155"/>
    <mergeCell ref="A156:L156"/>
    <mergeCell ref="A144:E144"/>
    <mergeCell ref="A145:E145"/>
    <mergeCell ref="A146:E146"/>
    <mergeCell ref="A148:L148"/>
    <mergeCell ref="A149:L149"/>
    <mergeCell ref="A150:E150"/>
    <mergeCell ref="A137:E137"/>
    <mergeCell ref="A138:E138"/>
    <mergeCell ref="A139:E139"/>
    <mergeCell ref="A141:E141"/>
    <mergeCell ref="A142:L142"/>
    <mergeCell ref="A143:E143"/>
    <mergeCell ref="A130:E130"/>
    <mergeCell ref="A131:E131"/>
    <mergeCell ref="A132:E132"/>
    <mergeCell ref="A133:E133"/>
    <mergeCell ref="A135:E135"/>
    <mergeCell ref="A136:L136"/>
    <mergeCell ref="A114:E114"/>
    <mergeCell ref="A115:E115"/>
    <mergeCell ref="A117:L117"/>
    <mergeCell ref="A127:L127"/>
    <mergeCell ref="A128:E128"/>
    <mergeCell ref="A129:E129"/>
    <mergeCell ref="A108:E108"/>
    <mergeCell ref="A109:E109"/>
    <mergeCell ref="A110:E110"/>
    <mergeCell ref="A111:E111"/>
    <mergeCell ref="A112:E112"/>
    <mergeCell ref="A113:E113"/>
    <mergeCell ref="D121:K121"/>
    <mergeCell ref="D122:L122"/>
    <mergeCell ref="D123:K123"/>
    <mergeCell ref="C124:E124"/>
    <mergeCell ref="A125:E125"/>
    <mergeCell ref="A100:E100"/>
    <mergeCell ref="A103:L103"/>
    <mergeCell ref="A104:E104"/>
    <mergeCell ref="A105:E105"/>
    <mergeCell ref="A106:E106"/>
    <mergeCell ref="A107:E107"/>
    <mergeCell ref="A92:E92"/>
    <mergeCell ref="A93:E93"/>
    <mergeCell ref="A94:E94"/>
    <mergeCell ref="A97:L97"/>
    <mergeCell ref="A98:E98"/>
    <mergeCell ref="A99:E99"/>
    <mergeCell ref="A72:E72"/>
    <mergeCell ref="A85:L85"/>
    <mergeCell ref="A86:E86"/>
    <mergeCell ref="A87:E87"/>
    <mergeCell ref="A88:E88"/>
    <mergeCell ref="A91:L91"/>
    <mergeCell ref="A64:E64"/>
    <mergeCell ref="A65:E65"/>
    <mergeCell ref="A66:E66"/>
    <mergeCell ref="A69:E69"/>
    <mergeCell ref="A70:E70"/>
    <mergeCell ref="A71:E71"/>
    <mergeCell ref="D79:K79"/>
    <mergeCell ref="D80:L80"/>
    <mergeCell ref="D81:K81"/>
    <mergeCell ref="C82:E82"/>
    <mergeCell ref="A83:E83"/>
    <mergeCell ref="A58:E58"/>
    <mergeCell ref="A59:E59"/>
    <mergeCell ref="A60:E60"/>
    <mergeCell ref="A61:E61"/>
    <mergeCell ref="A62:E62"/>
    <mergeCell ref="A63:E63"/>
    <mergeCell ref="A52:E52"/>
    <mergeCell ref="A53:E53"/>
    <mergeCell ref="A54:E54"/>
    <mergeCell ref="A55:E55"/>
    <mergeCell ref="A56:E56"/>
    <mergeCell ref="A57:E57"/>
    <mergeCell ref="A32:E32"/>
    <mergeCell ref="A33:E33"/>
    <mergeCell ref="A36:E36"/>
    <mergeCell ref="A49:L49"/>
    <mergeCell ref="A50:E50"/>
    <mergeCell ref="A51:E51"/>
    <mergeCell ref="A25:E25"/>
    <mergeCell ref="A26:E26"/>
    <mergeCell ref="A28:E28"/>
    <mergeCell ref="A29:E29"/>
    <mergeCell ref="A30:E30"/>
    <mergeCell ref="A31:E31"/>
    <mergeCell ref="C27:E27"/>
    <mergeCell ref="D42:K42"/>
    <mergeCell ref="D43:L43"/>
    <mergeCell ref="D44:K44"/>
    <mergeCell ref="C45:E45"/>
    <mergeCell ref="A47:E47"/>
    <mergeCell ref="A22:E22"/>
    <mergeCell ref="A23:E23"/>
    <mergeCell ref="A24:E24"/>
    <mergeCell ref="A11:E11"/>
    <mergeCell ref="C12:E12"/>
    <mergeCell ref="A13:E13"/>
    <mergeCell ref="A14:E14"/>
    <mergeCell ref="A15:E15"/>
    <mergeCell ref="A16:E16"/>
    <mergeCell ref="D4:K4"/>
    <mergeCell ref="D5:L5"/>
    <mergeCell ref="D6:K6"/>
    <mergeCell ref="A9:E9"/>
    <mergeCell ref="A10:L10"/>
    <mergeCell ref="A17:E17"/>
    <mergeCell ref="C18:E18"/>
    <mergeCell ref="A21:L21"/>
    <mergeCell ref="C7:E7"/>
  </mergeCells>
  <printOptions horizontalCentered="1"/>
  <pageMargins left="0.7" right="0.7" top="0.75" bottom="0.75" header="0.3" footer="0.3"/>
  <pageSetup scale="73" orientation="landscape" r:id="rId1"/>
  <rowBreaks count="3" manualBreakCount="3">
    <brk id="37" min="2" max="14" man="1"/>
    <brk id="74" min="2" max="14" man="1"/>
    <brk id="116" min="2" max="14" man="1"/>
  </rowBreaks>
  <colBreaks count="1" manualBreakCount="1">
    <brk id="15" max="15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1A907-79A1-432F-985C-A2F9DC399661}">
  <dimension ref="A2:C10"/>
  <sheetViews>
    <sheetView workbookViewId="0">
      <selection activeCell="D12" sqref="D12"/>
    </sheetView>
  </sheetViews>
  <sheetFormatPr baseColWidth="10" defaultRowHeight="15" x14ac:dyDescent="0.25"/>
  <cols>
    <col min="2" max="2" width="42.5703125" customWidth="1"/>
    <col min="3" max="3" width="19.140625" customWidth="1"/>
  </cols>
  <sheetData>
    <row r="2" spans="1:3" x14ac:dyDescent="0.25">
      <c r="A2">
        <v>1</v>
      </c>
      <c r="B2" t="s">
        <v>100</v>
      </c>
      <c r="C2" t="s">
        <v>101</v>
      </c>
    </row>
    <row r="3" spans="1:3" x14ac:dyDescent="0.25">
      <c r="A3">
        <v>2</v>
      </c>
      <c r="B3" t="s">
        <v>102</v>
      </c>
      <c r="C3" t="s">
        <v>103</v>
      </c>
    </row>
    <row r="4" spans="1:3" x14ac:dyDescent="0.25">
      <c r="A4">
        <v>3</v>
      </c>
      <c r="B4" t="s">
        <v>104</v>
      </c>
      <c r="C4" t="s">
        <v>105</v>
      </c>
    </row>
    <row r="5" spans="1:3" x14ac:dyDescent="0.25">
      <c r="A5">
        <v>4</v>
      </c>
      <c r="B5" t="s">
        <v>106</v>
      </c>
      <c r="C5" t="s">
        <v>107</v>
      </c>
    </row>
    <row r="6" spans="1:3" x14ac:dyDescent="0.25">
      <c r="A6">
        <v>5</v>
      </c>
      <c r="B6" t="s">
        <v>108</v>
      </c>
      <c r="C6" t="s">
        <v>109</v>
      </c>
    </row>
    <row r="7" spans="1:3" x14ac:dyDescent="0.25">
      <c r="A7">
        <v>6</v>
      </c>
      <c r="B7" t="s">
        <v>110</v>
      </c>
      <c r="C7" t="s">
        <v>111</v>
      </c>
    </row>
    <row r="8" spans="1:3" x14ac:dyDescent="0.25">
      <c r="A8">
        <v>7</v>
      </c>
      <c r="B8" t="s">
        <v>112</v>
      </c>
    </row>
    <row r="9" spans="1:3" x14ac:dyDescent="0.25">
      <c r="A9">
        <v>8</v>
      </c>
      <c r="B9" t="s">
        <v>113</v>
      </c>
    </row>
    <row r="10" spans="1:3" x14ac:dyDescent="0.25">
      <c r="A10">
        <v>9</v>
      </c>
      <c r="B10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Johenny Duran Guerrero</dc:creator>
  <cp:lastModifiedBy>Joaquin Espinal Hernandez</cp:lastModifiedBy>
  <cp:lastPrinted>2022-10-14T15:05:09Z</cp:lastPrinted>
  <dcterms:created xsi:type="dcterms:W3CDTF">2022-06-20T16:52:00Z</dcterms:created>
  <dcterms:modified xsi:type="dcterms:W3CDTF">2022-10-14T15:31:41Z</dcterms:modified>
</cp:coreProperties>
</file>