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cveriguete_mescyt_gob_do/Documents/Desktop/"/>
    </mc:Choice>
  </mc:AlternateContent>
  <xr:revisionPtr revIDLastSave="356" documentId="8_{52637D84-EAB7-4318-88AE-C459CA7C7401}" xr6:coauthVersionLast="47" xr6:coauthVersionMax="47" xr10:uidLastSave="{3021E933-B2FF-4222-B261-84FE95A10EAC}"/>
  <bookViews>
    <workbookView xWindow="-120" yWindow="-120" windowWidth="29040" windowHeight="15840" xr2:uid="{00000000-000D-0000-FFFF-FFFF00000000}"/>
  </bookViews>
  <sheets>
    <sheet name="EJECUCION ENERO-DICIEMBRE-2022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8" i="1" l="1"/>
  <c r="C88" i="1" s="1"/>
  <c r="B88" i="1" s="1"/>
  <c r="D89" i="1"/>
  <c r="C89" i="1" s="1"/>
  <c r="B89" i="1" s="1"/>
  <c r="C90" i="1"/>
  <c r="B90" i="1" s="1"/>
  <c r="D90" i="1"/>
  <c r="N17" i="1"/>
  <c r="C53" i="1"/>
  <c r="D62" i="1"/>
  <c r="L37" i="1"/>
  <c r="K37" i="1"/>
  <c r="J37" i="1"/>
  <c r="I37" i="1"/>
  <c r="H37" i="1"/>
  <c r="G37" i="1"/>
  <c r="F37" i="1"/>
  <c r="E37" i="1"/>
  <c r="C37" i="1"/>
  <c r="B37" i="1"/>
  <c r="L27" i="1"/>
  <c r="K27" i="1"/>
  <c r="J27" i="1"/>
  <c r="I27" i="1"/>
  <c r="H27" i="1"/>
  <c r="G27" i="1"/>
  <c r="F27" i="1"/>
  <c r="E27" i="1"/>
  <c r="C27" i="1"/>
  <c r="B27" i="1"/>
  <c r="L17" i="1"/>
  <c r="K17" i="1"/>
  <c r="J17" i="1"/>
  <c r="I17" i="1"/>
  <c r="H17" i="1"/>
  <c r="G17" i="1"/>
  <c r="F17" i="1"/>
  <c r="E17" i="1"/>
  <c r="C17" i="1"/>
  <c r="B17" i="1"/>
  <c r="L11" i="1"/>
  <c r="K11" i="1"/>
  <c r="J11" i="1"/>
  <c r="I11" i="1"/>
  <c r="H11" i="1"/>
  <c r="G11" i="1"/>
  <c r="F11" i="1"/>
  <c r="C11" i="1"/>
  <c r="B11" i="1"/>
  <c r="B53" i="1"/>
  <c r="F53" i="1"/>
  <c r="G53" i="1"/>
  <c r="H53" i="1"/>
  <c r="J53" i="1"/>
  <c r="K53" i="1"/>
  <c r="L53" i="1"/>
  <c r="D54" i="1"/>
  <c r="C63" i="1"/>
  <c r="D29" i="1"/>
  <c r="D46" i="1"/>
  <c r="B46" i="1" s="1"/>
  <c r="D66" i="1"/>
  <c r="C66" i="1" s="1"/>
  <c r="B66" i="1" s="1"/>
  <c r="D70" i="1"/>
  <c r="C70" i="1" s="1"/>
  <c r="B70" i="1" s="1"/>
  <c r="D71" i="1"/>
  <c r="D72" i="1"/>
  <c r="C72" i="1" s="1"/>
  <c r="B72" i="1" s="1"/>
  <c r="D73" i="1"/>
  <c r="C73" i="1" s="1"/>
  <c r="B73" i="1" s="1"/>
  <c r="D74" i="1"/>
  <c r="C74" i="1" s="1"/>
  <c r="B74" i="1" s="1"/>
  <c r="D68" i="1"/>
  <c r="C68" i="1" s="1"/>
  <c r="B68" i="1" s="1"/>
  <c r="D60" i="1"/>
  <c r="D64" i="1"/>
  <c r="D13" i="1"/>
  <c r="D14" i="1"/>
  <c r="D15" i="1"/>
  <c r="D16" i="1"/>
  <c r="D12" i="1"/>
  <c r="B82" i="2"/>
  <c r="B79" i="2"/>
  <c r="B76" i="2"/>
  <c r="B75" i="2" s="1"/>
  <c r="B84" i="2" s="1"/>
  <c r="B86" i="2" s="1"/>
  <c r="B66" i="2"/>
  <c r="B73" i="2" s="1"/>
  <c r="B61" i="2"/>
  <c r="B51" i="2"/>
  <c r="B43" i="2"/>
  <c r="B35" i="2"/>
  <c r="B25" i="2"/>
  <c r="B15" i="2"/>
  <c r="B9" i="2"/>
  <c r="D55" i="1"/>
  <c r="D56" i="1"/>
  <c r="D57" i="1"/>
  <c r="D58" i="1"/>
  <c r="D59" i="1"/>
  <c r="D61" i="1"/>
  <c r="D39" i="1"/>
  <c r="D40" i="1"/>
  <c r="D41" i="1"/>
  <c r="D42" i="1"/>
  <c r="D43" i="1"/>
  <c r="D44" i="1"/>
  <c r="D38" i="1"/>
  <c r="D19" i="1"/>
  <c r="D20" i="1"/>
  <c r="D21" i="1"/>
  <c r="D22" i="1"/>
  <c r="D23" i="1"/>
  <c r="D24" i="1"/>
  <c r="D25" i="1"/>
  <c r="D26" i="1"/>
  <c r="D28" i="1"/>
  <c r="D30" i="1"/>
  <c r="D31" i="1"/>
  <c r="D32" i="1"/>
  <c r="D33" i="1"/>
  <c r="D34" i="1"/>
  <c r="D35" i="1"/>
  <c r="D36" i="1"/>
  <c r="D18" i="1"/>
  <c r="P48" i="1"/>
  <c r="O48" i="1" s="1"/>
  <c r="N48" i="1" s="1"/>
  <c r="M48" i="1" s="1"/>
  <c r="L48" i="1" s="1"/>
  <c r="K48" i="1" s="1"/>
  <c r="J48" i="1" s="1"/>
  <c r="I48" i="1" s="1"/>
  <c r="H48" i="1" s="1"/>
  <c r="G48" i="1" s="1"/>
  <c r="F48" i="1" s="1"/>
  <c r="E48" i="1" s="1"/>
  <c r="D48" i="1" s="1"/>
  <c r="P49" i="1"/>
  <c r="O49" i="1" s="1"/>
  <c r="N49" i="1" s="1"/>
  <c r="M49" i="1" s="1"/>
  <c r="L49" i="1" s="1"/>
  <c r="K49" i="1" s="1"/>
  <c r="J49" i="1" s="1"/>
  <c r="I49" i="1" s="1"/>
  <c r="H49" i="1" s="1"/>
  <c r="G49" i="1" s="1"/>
  <c r="F49" i="1" s="1"/>
  <c r="E49" i="1" s="1"/>
  <c r="D49" i="1" s="1"/>
  <c r="P50" i="1"/>
  <c r="O50" i="1" s="1"/>
  <c r="N50" i="1" s="1"/>
  <c r="M50" i="1" s="1"/>
  <c r="L50" i="1" s="1"/>
  <c r="K50" i="1" s="1"/>
  <c r="J50" i="1" s="1"/>
  <c r="I50" i="1" s="1"/>
  <c r="H50" i="1" s="1"/>
  <c r="G50" i="1" s="1"/>
  <c r="F50" i="1" s="1"/>
  <c r="E50" i="1" s="1"/>
  <c r="D50" i="1" s="1"/>
  <c r="P51" i="1"/>
  <c r="O51" i="1" s="1"/>
  <c r="N51" i="1" s="1"/>
  <c r="M51" i="1" s="1"/>
  <c r="L51" i="1" s="1"/>
  <c r="K51" i="1" s="1"/>
  <c r="J51" i="1" s="1"/>
  <c r="I51" i="1" s="1"/>
  <c r="H51" i="1" s="1"/>
  <c r="G51" i="1" s="1"/>
  <c r="F51" i="1" s="1"/>
  <c r="E51" i="1" s="1"/>
  <c r="P52" i="1"/>
  <c r="O52" i="1" s="1"/>
  <c r="N52" i="1" s="1"/>
  <c r="M52" i="1" s="1"/>
  <c r="L52" i="1" s="1"/>
  <c r="K52" i="1" s="1"/>
  <c r="J52" i="1" s="1"/>
  <c r="I52" i="1" s="1"/>
  <c r="H52" i="1" s="1"/>
  <c r="G52" i="1" s="1"/>
  <c r="F52" i="1" s="1"/>
  <c r="E52" i="1" s="1"/>
  <c r="D52" i="1" s="1"/>
  <c r="P47" i="1"/>
  <c r="O47" i="1" s="1"/>
  <c r="D82" i="1"/>
  <c r="C82" i="1" s="1"/>
  <c r="B82" i="1" s="1"/>
  <c r="P81" i="1"/>
  <c r="P91" i="1" s="1"/>
  <c r="O81" i="1"/>
  <c r="O91" i="1" s="1"/>
  <c r="N81" i="1"/>
  <c r="N91" i="1" s="1"/>
  <c r="M81" i="1"/>
  <c r="M91" i="1" s="1"/>
  <c r="L81" i="1"/>
  <c r="L91" i="1" s="1"/>
  <c r="K81" i="1"/>
  <c r="K91" i="1" s="1"/>
  <c r="J81" i="1"/>
  <c r="J91" i="1" s="1"/>
  <c r="I81" i="1"/>
  <c r="I91" i="1" s="1"/>
  <c r="H81" i="1"/>
  <c r="H91" i="1" s="1"/>
  <c r="G81" i="1"/>
  <c r="G91" i="1" s="1"/>
  <c r="F81" i="1"/>
  <c r="E81" i="1"/>
  <c r="F78" i="1"/>
  <c r="E78" i="1"/>
  <c r="D78" i="1"/>
  <c r="C78" i="1"/>
  <c r="B78" i="1"/>
  <c r="D69" i="1"/>
  <c r="C69" i="1" s="1"/>
  <c r="B69" i="1" s="1"/>
  <c r="D67" i="1"/>
  <c r="C67" i="1" s="1"/>
  <c r="B67" i="1" s="1"/>
  <c r="M63" i="1"/>
  <c r="P63" i="1"/>
  <c r="O63" i="1"/>
  <c r="N63" i="1"/>
  <c r="P53" i="1"/>
  <c r="O53" i="1"/>
  <c r="N53" i="1"/>
  <c r="M53" i="1"/>
  <c r="I53" i="1"/>
  <c r="E53" i="1"/>
  <c r="P37" i="1"/>
  <c r="O37" i="1"/>
  <c r="N37" i="1"/>
  <c r="M37" i="1"/>
  <c r="P27" i="1"/>
  <c r="O27" i="1"/>
  <c r="N27" i="1"/>
  <c r="M27" i="1"/>
  <c r="P17" i="1"/>
  <c r="O17" i="1"/>
  <c r="M17" i="1"/>
  <c r="P11" i="1"/>
  <c r="O11" i="1"/>
  <c r="N11" i="1"/>
  <c r="M11" i="1"/>
  <c r="E11" i="1"/>
  <c r="D53" i="1" l="1"/>
  <c r="E91" i="1"/>
  <c r="D37" i="1"/>
  <c r="O45" i="1"/>
  <c r="P45" i="1"/>
  <c r="P75" i="1" s="1"/>
  <c r="P93" i="1" s="1"/>
  <c r="F91" i="1"/>
  <c r="D27" i="1"/>
  <c r="D17" i="1"/>
  <c r="D11" i="1"/>
  <c r="D81" i="1"/>
  <c r="D91" i="1" s="1"/>
  <c r="D51" i="1"/>
  <c r="C51" i="1" s="1"/>
  <c r="B51" i="1" s="1"/>
  <c r="C48" i="1"/>
  <c r="C52" i="1"/>
  <c r="B52" i="1" s="1"/>
  <c r="C50" i="1"/>
  <c r="B50" i="1" s="1"/>
  <c r="C49" i="1"/>
  <c r="B49" i="1" s="1"/>
  <c r="O75" i="1"/>
  <c r="O93" i="1" s="1"/>
  <c r="N47" i="1"/>
  <c r="N45" i="1" s="1"/>
  <c r="O10" i="1"/>
  <c r="B81" i="1"/>
  <c r="B91" i="1" s="1"/>
  <c r="L65" i="1"/>
  <c r="L63" i="1" s="1"/>
  <c r="C71" i="1"/>
  <c r="C81" i="1"/>
  <c r="C91" i="1" s="1"/>
  <c r="P10" i="1" l="1"/>
  <c r="B48" i="1"/>
  <c r="B45" i="1" s="1"/>
  <c r="C45" i="1"/>
  <c r="C10" i="1" s="1"/>
  <c r="C75" i="1"/>
  <c r="C93" i="1" s="1"/>
  <c r="N75" i="1"/>
  <c r="M47" i="1"/>
  <c r="M45" i="1" s="1"/>
  <c r="B71" i="1"/>
  <c r="K65" i="1"/>
  <c r="L47" i="1" l="1"/>
  <c r="L45" i="1" s="1"/>
  <c r="L75" i="1" s="1"/>
  <c r="N93" i="1"/>
  <c r="N10" i="1"/>
  <c r="J65" i="1"/>
  <c r="K63" i="1"/>
  <c r="M10" i="1" l="1"/>
  <c r="M75" i="1"/>
  <c r="M93" i="1" s="1"/>
  <c r="K47" i="1"/>
  <c r="K45" i="1" s="1"/>
  <c r="I65" i="1"/>
  <c r="J63" i="1"/>
  <c r="L93" i="1" l="1"/>
  <c r="L10" i="1"/>
  <c r="J47" i="1"/>
  <c r="J45" i="1" s="1"/>
  <c r="H65" i="1"/>
  <c r="I63" i="1"/>
  <c r="I47" i="1" l="1"/>
  <c r="I45" i="1" s="1"/>
  <c r="K75" i="1"/>
  <c r="K93" i="1" s="1"/>
  <c r="K10" i="1"/>
  <c r="H63" i="1"/>
  <c r="G65" i="1"/>
  <c r="J10" i="1" l="1"/>
  <c r="J75" i="1"/>
  <c r="J93" i="1" s="1"/>
  <c r="H47" i="1"/>
  <c r="H45" i="1" s="1"/>
  <c r="G63" i="1"/>
  <c r="F65" i="1"/>
  <c r="G47" i="1" l="1"/>
  <c r="G45" i="1" s="1"/>
  <c r="I75" i="1"/>
  <c r="I93" i="1" s="1"/>
  <c r="I10" i="1"/>
  <c r="F63" i="1"/>
  <c r="E65" i="1"/>
  <c r="D65" i="1" s="1"/>
  <c r="H75" i="1" l="1"/>
  <c r="H93" i="1" s="1"/>
  <c r="H10" i="1"/>
  <c r="F47" i="1"/>
  <c r="F45" i="1" s="1"/>
  <c r="E63" i="1"/>
  <c r="G75" i="1" l="1"/>
  <c r="G93" i="1" s="1"/>
  <c r="G10" i="1"/>
  <c r="E47" i="1"/>
  <c r="C65" i="1"/>
  <c r="D63" i="1"/>
  <c r="D47" i="1" l="1"/>
  <c r="D45" i="1" s="1"/>
  <c r="D75" i="1" s="1"/>
  <c r="E45" i="1"/>
  <c r="F75" i="1"/>
  <c r="F93" i="1" s="1"/>
  <c r="F10" i="1"/>
  <c r="E10" i="1"/>
  <c r="B65" i="1"/>
  <c r="B63" i="1" s="1"/>
  <c r="E75" i="1" l="1"/>
  <c r="E93" i="1" s="1"/>
  <c r="D10" i="1" l="1"/>
  <c r="D93" i="1"/>
  <c r="B10" i="1"/>
  <c r="B75" i="1"/>
  <c r="B93" i="1" s="1"/>
</calcChain>
</file>

<file path=xl/sharedStrings.xml><?xml version="1.0" encoding="utf-8"?>
<sst xmlns="http://schemas.openxmlformats.org/spreadsheetml/2006/main" count="205" uniqueCount="120">
  <si>
    <t xml:space="preserve">Ejecución de Gastos y Aplicaciones Financieras </t>
  </si>
  <si>
    <t>En RD$</t>
  </si>
  <si>
    <t xml:space="preserve">PRESUPUESTO </t>
  </si>
  <si>
    <t xml:space="preserve">EJECUCION </t>
  </si>
  <si>
    <t>Detalle</t>
  </si>
  <si>
    <t>Aprobado</t>
  </si>
  <si>
    <t xml:space="preserve"> Modificado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</si>
  <si>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</si>
  <si>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</si>
  <si>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</si>
  <si>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</si>
  <si>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</si>
  <si>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</si>
  <si>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</si>
  <si>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</si>
  <si>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</si>
  <si>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</si>
  <si>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</si>
  <si>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</si>
  <si>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</si>
  <si>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</si>
  <si>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</si>
  <si>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</si>
  <si>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</si>
  <si>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</si>
  <si>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</si>
  <si>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</si>
  <si>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</si>
  <si>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</si>
  <si>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</si>
  <si>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</si>
  <si>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</si>
  <si>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</si>
  <si>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</si>
  <si>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</si>
  <si>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</si>
  <si>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</si>
  <si>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</si>
  <si>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</si>
  <si>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</si>
  <si>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</si>
  <si>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</si>
  <si>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</si>
  <si>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</si>
  <si>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</si>
  <si>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</si>
  <si>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</si>
  <si>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</si>
  <si>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</si>
  <si>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</si>
  <si>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</si>
  <si>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</si>
  <si>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</si>
  <si>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</si>
  <si>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</si>
  <si>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</si>
  <si>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</si>
  <si>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</si>
  <si>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</si>
  <si>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</si>
  <si>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</si>
  <si>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</si>
  <si>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</si>
  <si>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</si>
  <si>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</si>
  <si>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</si>
  <si>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</si>
  <si>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</si>
  <si>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</si>
  <si>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</si>
  <si>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</si>
  <si>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</si>
  <si>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</si>
  <si>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</si>
  <si>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</si>
  <si>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</si>
  <si>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</si>
  <si>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</si>
  <si>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</si>
  <si>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</si>
  <si>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</si>
  <si>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</si>
  <si>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</si>
  <si>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</si>
  <si>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</si>
  <si>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</si>
  <si>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</si>
  <si>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</si>
  <si>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</si>
  <si>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</si>
  <si>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</si>
  <si>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</si>
  <si>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</si>
  <si>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</si>
  <si>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</si>
  <si>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</si>
  <si>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Preparado por: _____________________</t>
  </si>
  <si>
    <t>Licda. Celeida Veriguete de Sánchez</t>
  </si>
  <si>
    <t>Enc. De Ejecución Presupuestaria</t>
  </si>
  <si>
    <t>Revisado por: ______________________</t>
  </si>
  <si>
    <t>Licdo. Noel Luperón Ramírez</t>
  </si>
  <si>
    <t>Dierctor Financiero</t>
  </si>
  <si>
    <t>Autorizado por :_____________________</t>
  </si>
  <si>
    <t xml:space="preserve">Licdo. José  Cancel </t>
  </si>
  <si>
    <t>Viceministro Administrativo y Financiero</t>
  </si>
  <si>
    <t>Fuente: SIGEF [10-20]</t>
  </si>
  <si>
    <t>Ministerio de Educación Superior, Ciencia y Tecnología</t>
  </si>
  <si>
    <t>Año [2022]</t>
  </si>
  <si>
    <t xml:space="preserve">Presupuesto de Gastos y Aplicaciones Financieras </t>
  </si>
  <si>
    <t>Presupuesto Aprobado</t>
  </si>
  <si>
    <t>Presupuesto Modificado</t>
  </si>
  <si>
    <t>TOTAL APLICACIONES FINANCIERAS</t>
  </si>
  <si>
    <r>
      <t xml:space="preserve">Presupuesto Aprobado: </t>
    </r>
    <r>
      <rPr>
        <sz val="11"/>
        <color theme="1"/>
        <rFont val="Calibri"/>
        <family val="2"/>
        <scheme val="minor"/>
      </rPr>
      <t>Es el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</si>
  <si>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Es cuando el Congreso Nacional aprueba un Presupuesto Complementario.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</si>
  <si>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 xml:space="preserve"> Son recursos financieros que surgen en la obligación de pago por la recepción de conformidad de obras bienes y servicios contraidos por terceros.</t>
    </r>
  </si>
  <si>
    <t xml:space="preserve">Licdo. José A, Cancel </t>
  </si>
  <si>
    <t>Viceministro  Administrativo y Financiero</t>
  </si>
  <si>
    <t>Fuente: SIGEF [10-20-70]</t>
  </si>
  <si>
    <t>Fecha de registro: desde el [01]Octubre]  del [2022]</t>
  </si>
  <si>
    <t>Fecha de imputación: hasta el [31] de Octubre]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</si>
</sst>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.5"/>
      <color theme="1"/>
      <name val="Arial Narrow"/>
      <family val="2"/>
    </font>
    <font>
      <sz val="8.5"/>
      <color theme="1"/>
      <name val="Arial Narrow"/>
      <family val="2"/>
    </font>
    <font>
      <sz val="8.5"/>
      <color indexed="8"/>
      <name val="Arial Narrow"/>
      <family val="2"/>
    </font>
    <font>
      <sz val="8.5"/>
      <color theme="1"/>
      <name val="Calibri"/>
      <family val="2"/>
      <scheme val="minor"/>
    </font>
    <font>
      <b/>
      <sz val="8.5"/>
      <color indexed="8"/>
      <name val="Arial Narrow"/>
      <family val="2"/>
    </font>
    <font>
      <b/>
      <sz val="8.5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10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7" fillId="4" borderId="4" xfId="0" applyFont="1" applyFill="1" applyBorder="1" applyAlignment="1">
      <alignment horizontal="left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vertical="center" wrapText="1"/>
    </xf>
    <xf numFmtId="43" fontId="0" fillId="0" borderId="0" xfId="1" applyFont="1"/>
    <xf numFmtId="0" fontId="7" fillId="0" borderId="0" xfId="0" applyFont="1" applyAlignment="1">
      <alignment horizontal="left" vertical="center" wrapText="1"/>
    </xf>
    <xf numFmtId="43" fontId="9" fillId="0" borderId="0" xfId="0" applyNumberFormat="1" applyFont="1" applyAlignment="1">
      <alignment horizontal="right"/>
    </xf>
    <xf numFmtId="9" fontId="0" fillId="0" borderId="0" xfId="2" applyFont="1"/>
    <xf numFmtId="0" fontId="10" fillId="0" borderId="0" xfId="0" applyFont="1" applyAlignment="1">
      <alignment horizontal="left" vertical="center" wrapText="1" indent="2"/>
    </xf>
    <xf numFmtId="165" fontId="11" fillId="0" borderId="0" xfId="0" applyNumberFormat="1" applyFont="1" applyAlignment="1">
      <alignment horizontal="right" wrapText="1"/>
    </xf>
    <xf numFmtId="43" fontId="12" fillId="0" borderId="0" xfId="0" applyNumberFormat="1" applyFont="1" applyAlignment="1">
      <alignment horizontal="right"/>
    </xf>
    <xf numFmtId="43" fontId="11" fillId="0" borderId="0" xfId="1" applyFont="1"/>
    <xf numFmtId="165" fontId="11" fillId="0" borderId="0" xfId="0" applyNumberFormat="1" applyFont="1" applyAlignment="1">
      <alignment vertical="center" wrapText="1"/>
    </xf>
    <xf numFmtId="0" fontId="13" fillId="0" borderId="0" xfId="0" applyFont="1"/>
    <xf numFmtId="0" fontId="11" fillId="0" borderId="0" xfId="0" applyFont="1"/>
    <xf numFmtId="43" fontId="14" fillId="0" borderId="0" xfId="0" applyNumberFormat="1" applyFont="1" applyAlignment="1">
      <alignment horizontal="right"/>
    </xf>
    <xf numFmtId="165" fontId="5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vertical="center" wrapText="1"/>
    </xf>
    <xf numFmtId="43" fontId="15" fillId="0" borderId="5" xfId="1" applyFont="1" applyBorder="1" applyAlignment="1">
      <alignment vertical="center" wrapText="1"/>
    </xf>
    <xf numFmtId="43" fontId="16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vertical="center" wrapText="1"/>
    </xf>
    <xf numFmtId="0" fontId="18" fillId="0" borderId="0" xfId="0" applyFont="1"/>
    <xf numFmtId="164" fontId="5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3" borderId="4" xfId="0" applyFont="1" applyFill="1" applyBorder="1" applyAlignment="1">
      <alignment horizontal="left" vertical="center" wrapText="1"/>
    </xf>
    <xf numFmtId="43" fontId="8" fillId="3" borderId="0" xfId="1" applyFont="1" applyFill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43" fontId="19" fillId="0" borderId="0" xfId="1" applyFont="1"/>
    <xf numFmtId="0" fontId="21" fillId="0" borderId="0" xfId="0" applyFont="1"/>
    <xf numFmtId="164" fontId="23" fillId="0" borderId="0" xfId="3" applyNumberFormat="1" applyFont="1" applyAlignment="1">
      <alignment horizontal="right"/>
    </xf>
    <xf numFmtId="0" fontId="24" fillId="0" borderId="0" xfId="0" applyFont="1"/>
    <xf numFmtId="43" fontId="21" fillId="0" borderId="0" xfId="0" applyNumberFormat="1" applyFont="1"/>
    <xf numFmtId="43" fontId="3" fillId="0" borderId="0" xfId="0" applyNumberFormat="1" applyFont="1"/>
    <xf numFmtId="164" fontId="19" fillId="0" borderId="0" xfId="0" applyNumberFormat="1" applyFont="1"/>
    <xf numFmtId="164" fontId="3" fillId="0" borderId="0" xfId="0" applyNumberFormat="1" applyFont="1"/>
    <xf numFmtId="43" fontId="19" fillId="0" borderId="0" xfId="0" applyNumberFormat="1" applyFont="1"/>
    <xf numFmtId="43" fontId="3" fillId="0" borderId="0" xfId="1" applyFont="1"/>
    <xf numFmtId="0" fontId="4" fillId="0" borderId="0" xfId="0" applyFont="1"/>
    <xf numFmtId="4" fontId="0" fillId="0" borderId="0" xfId="0" applyNumberFormat="1"/>
    <xf numFmtId="165" fontId="3" fillId="0" borderId="0" xfId="0" applyNumberFormat="1" applyFont="1"/>
    <xf numFmtId="43" fontId="9" fillId="0" borderId="0" xfId="0" applyNumberFormat="1" applyFont="1" applyAlignment="1"/>
    <xf numFmtId="165" fontId="11" fillId="0" borderId="0" xfId="0" applyNumberFormat="1" applyFont="1" applyAlignment="1">
      <alignment wrapText="1"/>
    </xf>
    <xf numFmtId="43" fontId="14" fillId="0" borderId="0" xfId="0" applyNumberFormat="1" applyFont="1" applyAlignment="1"/>
    <xf numFmtId="43" fontId="12" fillId="0" borderId="0" xfId="0" applyNumberFormat="1" applyFont="1" applyAlignment="1"/>
    <xf numFmtId="0" fontId="11" fillId="0" borderId="0" xfId="0" applyFont="1" applyAlignment="1"/>
    <xf numFmtId="0" fontId="11" fillId="0" borderId="0" xfId="0" applyFont="1" applyAlignment="1">
      <alignment vertical="center" wrapText="1"/>
    </xf>
    <xf numFmtId="165" fontId="5" fillId="4" borderId="4" xfId="0" applyNumberFormat="1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43" fontId="16" fillId="0" borderId="0" xfId="0" applyNumberFormat="1" applyFont="1" applyAlignment="1"/>
    <xf numFmtId="164" fontId="5" fillId="4" borderId="4" xfId="0" applyNumberFormat="1" applyFont="1" applyFill="1" applyBorder="1" applyAlignment="1">
      <alignment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4" fillId="2" borderId="2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165" fontId="8" fillId="3" borderId="0" xfId="1" applyNumberFormat="1" applyFont="1" applyFill="1" applyAlignment="1">
      <alignment horizontal="center" vertical="center" wrapText="1"/>
    </xf>
    <xf numFmtId="165" fontId="12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43" fontId="26" fillId="0" borderId="0" xfId="1" applyFont="1" applyAlignment="1">
      <alignment horizontal="right"/>
    </xf>
    <xf numFmtId="0" fontId="6" fillId="3" borderId="0" xfId="0" applyFont="1" applyFill="1" applyAlignment="1">
      <alignment vertical="center" wrapText="1"/>
    </xf>
    <xf numFmtId="0" fontId="27" fillId="0" borderId="5" xfId="0" applyFont="1" applyBorder="1" applyAlignment="1">
      <alignment horizontal="left" vertical="center" wrapText="1"/>
    </xf>
    <xf numFmtId="43" fontId="27" fillId="0" borderId="5" xfId="1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3" fontId="27" fillId="0" borderId="0" xfId="1" applyFont="1" applyAlignment="1">
      <alignment vertical="center" wrapText="1"/>
    </xf>
    <xf numFmtId="43" fontId="27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27" fillId="4" borderId="4" xfId="0" applyFont="1" applyFill="1" applyBorder="1" applyAlignment="1">
      <alignment horizontal="left" vertical="center" wrapText="1"/>
    </xf>
    <xf numFmtId="165" fontId="27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7" fillId="0" borderId="5" xfId="0" applyNumberFormat="1" applyFont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165" fontId="27" fillId="3" borderId="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0" fontId="17" fillId="0" borderId="0" xfId="0" applyFont="1"/>
    <xf numFmtId="0" fontId="8" fillId="0" borderId="0" xfId="0" applyFont="1"/>
    <xf numFmtId="0" fontId="29" fillId="0" borderId="0" xfId="0" applyFont="1"/>
    <xf numFmtId="165" fontId="11" fillId="0" borderId="0" xfId="0" applyNumberFormat="1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2</xdr:row>
      <xdr:rowOff>142875</xdr:rowOff>
    </xdr:from>
    <xdr:to>
      <xdr:col>0</xdr:col>
      <xdr:colOff>2676525</xdr:colOff>
      <xdr:row>7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995CAAC-5372-41F8-9885-8FC2EA6B03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42875"/>
          <a:ext cx="17049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2C47068-898D-4D4A-AB5C-7F3D67DDC729}"/>
            </a:ext>
          </a:extLst>
        </xdr:cNvPr>
        <xdr:cNvSpPr/>
      </xdr:nvSpPr>
      <xdr:spPr>
        <a:xfrm>
          <a:off x="76200" y="619125"/>
          <a:ext cx="899866" cy="486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1571625</xdr:colOff>
      <xdr:row>6</xdr:row>
      <xdr:rowOff>9524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D60F9443-5EBA-4981-8A12-52714C8B27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876425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123"/>
  <sheetViews>
    <sheetView showGridLines="0" tabSelected="1" topLeftCell="A20" zoomScaleNormal="100" workbookViewId="0">
      <selection activeCell="G106" sqref="G106"/>
    </sheetView>
  </sheetViews>
  <sheetFormatPr baseColWidth="10" defaultColWidth="9.140625" defaultRowHeight="15" x14ac:dyDescent="0.25"/>
  <cols>
    <col min="1" max="1" width="51.28515625" customWidth="1"/>
    <col min="2" max="2" width="12.85546875" bestFit="1" customWidth="1"/>
    <col min="3" max="3" width="13.140625" customWidth="1"/>
    <col min="4" max="4" width="12.85546875" bestFit="1" customWidth="1"/>
    <col min="5" max="5" width="11" bestFit="1" customWidth="1"/>
    <col min="6" max="6" width="12.140625" bestFit="1" customWidth="1"/>
    <col min="7" max="7" width="12.85546875" bestFit="1" customWidth="1"/>
    <col min="8" max="11" width="12.140625" bestFit="1" customWidth="1"/>
    <col min="12" max="12" width="12.140625" customWidth="1"/>
    <col min="13" max="13" width="11.85546875" customWidth="1"/>
    <col min="14" max="14" width="14.5703125" customWidth="1"/>
    <col min="15" max="15" width="13.140625" hidden="1" customWidth="1"/>
    <col min="16" max="16" width="12.140625" hidden="1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3" spans="1:29" ht="31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9" ht="15.75" customHeight="1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"/>
      <c r="N4" s="1"/>
      <c r="O4" s="1"/>
      <c r="P4" s="1"/>
    </row>
    <row r="5" spans="1:29" ht="15.75" customHeight="1" x14ac:dyDescent="0.3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66"/>
      <c r="N5" s="66"/>
      <c r="O5" s="66"/>
      <c r="P5" s="1"/>
    </row>
    <row r="6" spans="1:29" ht="14.25" customHeight="1" x14ac:dyDescent="0.3">
      <c r="A6" s="101">
        <v>2022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67"/>
      <c r="N6" s="67"/>
      <c r="O6" s="67"/>
      <c r="P6" s="2"/>
    </row>
    <row r="7" spans="1:29" ht="14.25" customHeight="1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</row>
    <row r="8" spans="1:29" ht="15.75" customHeight="1" thickBot="1" x14ac:dyDescent="0.35">
      <c r="A8" s="4"/>
      <c r="B8" s="97" t="s">
        <v>2</v>
      </c>
      <c r="C8" s="98"/>
      <c r="D8" s="97" t="s">
        <v>3</v>
      </c>
      <c r="E8" s="98"/>
      <c r="F8" s="98"/>
      <c r="G8" s="98"/>
      <c r="H8" s="98"/>
      <c r="I8" s="98"/>
      <c r="J8" s="98"/>
      <c r="K8" s="98"/>
      <c r="L8" s="98"/>
      <c r="M8" s="98"/>
      <c r="N8" s="102"/>
      <c r="O8" s="64"/>
      <c r="P8" s="65"/>
    </row>
    <row r="9" spans="1:29" ht="18" customHeight="1" x14ac:dyDescent="0.25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7" t="s">
        <v>17</v>
      </c>
      <c r="O9" s="7" t="s">
        <v>18</v>
      </c>
      <c r="P9" s="7" t="s">
        <v>19</v>
      </c>
      <c r="AB9" s="8"/>
      <c r="AC9" s="8"/>
    </row>
    <row r="10" spans="1:29" x14ac:dyDescent="0.25">
      <c r="A10" s="9" t="s">
        <v>20</v>
      </c>
      <c r="B10" s="10">
        <f>+B11+B17+B27+B37+B45+B53+B63+B68+B71</f>
        <v>14333161816.18</v>
      </c>
      <c r="C10" s="10">
        <f>+C11+C17+C27+C37+C45+C53+C63+C68+C71</f>
        <v>14369970715.93</v>
      </c>
      <c r="D10" s="10">
        <f>+D11+D17+D27+D37+D45+D53+D63+D68+D71</f>
        <v>11178051590.08</v>
      </c>
      <c r="E10" s="10">
        <f>+E11+E17+E27+E37+E45+E53+E63+E68+E71</f>
        <v>773236656.88000011</v>
      </c>
      <c r="F10" s="10">
        <f t="shared" ref="F10:K10" si="0">+F11+F17+F27+F37+F45+F53+F63+F68+F71</f>
        <v>1143412074.9999998</v>
      </c>
      <c r="G10" s="10">
        <f t="shared" si="0"/>
        <v>1030274078.2900001</v>
      </c>
      <c r="H10" s="10">
        <f t="shared" si="0"/>
        <v>1135396870.7099998</v>
      </c>
      <c r="I10" s="10">
        <f t="shared" si="0"/>
        <v>1175011468.8600001</v>
      </c>
      <c r="J10" s="10">
        <f t="shared" si="0"/>
        <v>1078532338.6200001</v>
      </c>
      <c r="K10" s="10">
        <f t="shared" si="0"/>
        <v>1079696419.22</v>
      </c>
      <c r="L10" s="10">
        <f>+L11+L17+L27+L37+L45+L53+L63+L68+L71</f>
        <v>1207639491.0999999</v>
      </c>
      <c r="M10" s="10">
        <f>+M11+M17+M27+M37+M45+M53+M63+M68+M71</f>
        <v>1121842811.6900001</v>
      </c>
      <c r="N10" s="11">
        <f>+N11+N17+N27+N37+N45+N53+N63+N68+N71</f>
        <v>1433009379.71</v>
      </c>
      <c r="O10" s="11">
        <f>+O11+O17+O27+O37+O45+O53+O63+O68+O71</f>
        <v>0</v>
      </c>
      <c r="P10" s="11">
        <f>+P11+P17+P27+P37+P45+P53+P63+P68+P71</f>
        <v>0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x14ac:dyDescent="0.25">
      <c r="A11" s="13" t="s">
        <v>21</v>
      </c>
      <c r="B11" s="14">
        <f>+B12+B13+B14+B15+B16</f>
        <v>829991366</v>
      </c>
      <c r="C11" s="53">
        <f>+C12+C13+C14+C15+C16</f>
        <v>838796907</v>
      </c>
      <c r="D11" s="14">
        <f>+D12+D13+D14+D15+D16</f>
        <v>624138842.73999989</v>
      </c>
      <c r="E11" s="14">
        <f t="shared" ref="E11" si="1">+E12+E13+E14+E15+E16</f>
        <v>0</v>
      </c>
      <c r="F11" s="14">
        <f>+F12+F13+F14+F15+F16</f>
        <v>113797959.22</v>
      </c>
      <c r="G11" s="14">
        <f>+G12+G13+G14+G15+G16</f>
        <v>59989350.640000001</v>
      </c>
      <c r="H11" s="14">
        <f>+H12+H14+H15+H16+H13</f>
        <v>57276665.43</v>
      </c>
      <c r="I11" s="14">
        <f>+I12+I14+I15+I16+I13</f>
        <v>60553314.399999999</v>
      </c>
      <c r="J11" s="14">
        <f>+J12+J13+J14+J15+J16</f>
        <v>88693090.540000007</v>
      </c>
      <c r="K11" s="14">
        <f>+K12+K13+K14+K15+K16</f>
        <v>61216585.520000003</v>
      </c>
      <c r="L11" s="14">
        <f>+L12+L13+L14+L15+L16</f>
        <v>58613994.769999996</v>
      </c>
      <c r="M11" s="14">
        <f t="shared" ref="M11:P11" si="2">+M12+M13+M14+M15+M16</f>
        <v>64909290.490000002</v>
      </c>
      <c r="N11" s="14">
        <f t="shared" si="2"/>
        <v>59088591.730000004</v>
      </c>
      <c r="O11" s="14">
        <f t="shared" si="2"/>
        <v>0</v>
      </c>
      <c r="P11" s="14">
        <f t="shared" si="2"/>
        <v>0</v>
      </c>
      <c r="T11" s="15"/>
    </row>
    <row r="12" spans="1:29" x14ac:dyDescent="0.25">
      <c r="A12" s="16" t="s">
        <v>22</v>
      </c>
      <c r="B12" s="17">
        <v>696085905</v>
      </c>
      <c r="C12" s="54">
        <v>703607718</v>
      </c>
      <c r="D12" s="18">
        <f>E12+F12+G12+H12+I12+J12+K12+L12+M12+N12+O12+P12</f>
        <v>498563833.19999999</v>
      </c>
      <c r="E12" s="18">
        <v>0</v>
      </c>
      <c r="F12" s="20">
        <v>96479496.670000002</v>
      </c>
      <c r="G12" s="71">
        <v>51203067.689999998</v>
      </c>
      <c r="H12" s="18">
        <v>48721136.32</v>
      </c>
      <c r="I12" s="18">
        <v>51947665.850000001</v>
      </c>
      <c r="J12" s="18">
        <v>48428841</v>
      </c>
      <c r="K12" s="18">
        <v>52250241.890000001</v>
      </c>
      <c r="L12" s="18">
        <v>49923864.859999999</v>
      </c>
      <c r="M12" s="18">
        <v>49183835</v>
      </c>
      <c r="N12" s="18">
        <v>50425683.920000002</v>
      </c>
      <c r="O12" s="18">
        <v>0</v>
      </c>
      <c r="P12" s="18">
        <v>0</v>
      </c>
    </row>
    <row r="13" spans="1:29" x14ac:dyDescent="0.25">
      <c r="A13" s="16" t="s">
        <v>23</v>
      </c>
      <c r="B13" s="17">
        <v>42185680</v>
      </c>
      <c r="C13" s="54">
        <v>42377200</v>
      </c>
      <c r="D13" s="18">
        <f t="shared" ref="D13:D16" si="3">E13+F13+G13+H13+I13+J13+K13+L13+M13+N13+O13+P13</f>
        <v>52143858.989999995</v>
      </c>
      <c r="E13" s="18">
        <v>0</v>
      </c>
      <c r="F13" s="20">
        <v>2859880</v>
      </c>
      <c r="G13" s="71">
        <v>1413940</v>
      </c>
      <c r="H13" s="18">
        <v>1257850</v>
      </c>
      <c r="I13" s="18">
        <v>1286080</v>
      </c>
      <c r="J13" s="18">
        <v>33004194.649999999</v>
      </c>
      <c r="K13" s="18">
        <v>1322080</v>
      </c>
      <c r="L13" s="18">
        <v>1306080</v>
      </c>
      <c r="M13" s="18">
        <v>8354674.3399999999</v>
      </c>
      <c r="N13" s="18">
        <v>1339080</v>
      </c>
      <c r="O13" s="18">
        <v>0</v>
      </c>
      <c r="P13" s="18">
        <v>0</v>
      </c>
    </row>
    <row r="14" spans="1:29" x14ac:dyDescent="0.25">
      <c r="A14" s="16" t="s">
        <v>24</v>
      </c>
      <c r="B14" s="17">
        <v>0</v>
      </c>
      <c r="C14" s="54">
        <v>0</v>
      </c>
      <c r="D14" s="18">
        <f t="shared" si="3"/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29" x14ac:dyDescent="0.25">
      <c r="A15" s="16" t="s">
        <v>25</v>
      </c>
      <c r="B15" s="17">
        <v>0</v>
      </c>
      <c r="C15" s="54">
        <v>0</v>
      </c>
      <c r="D15" s="18">
        <f t="shared" si="3"/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29" x14ac:dyDescent="0.25">
      <c r="A16" s="16" t="s">
        <v>26</v>
      </c>
      <c r="B16" s="17">
        <v>91719781</v>
      </c>
      <c r="C16" s="54">
        <v>92811989</v>
      </c>
      <c r="D16" s="18">
        <f t="shared" si="3"/>
        <v>73431150.549999997</v>
      </c>
      <c r="E16" s="18">
        <v>0</v>
      </c>
      <c r="F16" s="20">
        <v>14458582.550000001</v>
      </c>
      <c r="G16" s="71">
        <v>7372342.9500000002</v>
      </c>
      <c r="H16" s="18">
        <v>7297679.1100000003</v>
      </c>
      <c r="I16" s="18">
        <v>7319568.5499999998</v>
      </c>
      <c r="J16" s="18">
        <v>7260054.8899999997</v>
      </c>
      <c r="K16" s="18">
        <v>7644263.6299999999</v>
      </c>
      <c r="L16" s="18">
        <v>7384049.9100000001</v>
      </c>
      <c r="M16" s="18">
        <v>7370781.1500000004</v>
      </c>
      <c r="N16" s="18">
        <v>7323827.8099999996</v>
      </c>
      <c r="O16" s="18">
        <v>0</v>
      </c>
      <c r="P16" s="18">
        <v>0</v>
      </c>
    </row>
    <row r="17" spans="1:16" x14ac:dyDescent="0.25">
      <c r="A17" s="13" t="s">
        <v>27</v>
      </c>
      <c r="B17" s="14">
        <f t="shared" ref="B17:L17" si="4">B18+B19+B20+B21+B22+B23+B24+B25+B26</f>
        <v>516581862</v>
      </c>
      <c r="C17" s="53">
        <f t="shared" si="4"/>
        <v>556806276.99000001</v>
      </c>
      <c r="D17" s="14">
        <f t="shared" si="4"/>
        <v>235035035.58000001</v>
      </c>
      <c r="E17" s="14">
        <f t="shared" si="4"/>
        <v>1493372.47</v>
      </c>
      <c r="F17" s="14">
        <f t="shared" si="4"/>
        <v>5616353.5200000005</v>
      </c>
      <c r="G17" s="14">
        <f t="shared" si="4"/>
        <v>4485693.3800000008</v>
      </c>
      <c r="H17" s="14">
        <f t="shared" si="4"/>
        <v>10697466.379999999</v>
      </c>
      <c r="I17" s="14">
        <f t="shared" si="4"/>
        <v>33500895.510000002</v>
      </c>
      <c r="J17" s="14">
        <f t="shared" si="4"/>
        <v>37003626.119999997</v>
      </c>
      <c r="K17" s="14">
        <f t="shared" si="4"/>
        <v>46357789.259999998</v>
      </c>
      <c r="L17" s="14">
        <f t="shared" si="4"/>
        <v>45434542.540000007</v>
      </c>
      <c r="M17" s="14">
        <f t="shared" ref="M17:O17" si="5">M18+M19+M20+M21+M22+M23+M24+M25+M26</f>
        <v>28983058.689999998</v>
      </c>
      <c r="N17" s="14">
        <f>N18+N19+N20+N21+N22+N23+N24+N25+N26</f>
        <v>21462237.710000001</v>
      </c>
      <c r="O17" s="14">
        <f t="shared" si="5"/>
        <v>0</v>
      </c>
      <c r="P17" s="14">
        <f>P18+P19+P20+P21+P22+P23+P24+P25+P26</f>
        <v>0</v>
      </c>
    </row>
    <row r="18" spans="1:16" x14ac:dyDescent="0.25">
      <c r="A18" s="16" t="s">
        <v>28</v>
      </c>
      <c r="B18" s="17">
        <v>38883408</v>
      </c>
      <c r="C18" s="54">
        <v>38240108</v>
      </c>
      <c r="D18" s="18">
        <f>E18+F18+G18+H18+I18+J18+K18+L18+M18+N18+O18+P18</f>
        <v>21711484.350000001</v>
      </c>
      <c r="E18" s="18">
        <v>1493372.47</v>
      </c>
      <c r="F18" s="20">
        <v>2084426.59</v>
      </c>
      <c r="G18" s="71">
        <v>828322.26</v>
      </c>
      <c r="H18" s="18">
        <v>1594917.28</v>
      </c>
      <c r="I18" s="18">
        <v>1608725.35</v>
      </c>
      <c r="J18" s="18">
        <v>3565806.9</v>
      </c>
      <c r="K18" s="18">
        <v>1073083.5</v>
      </c>
      <c r="L18" s="18">
        <v>713026.58</v>
      </c>
      <c r="M18" s="18">
        <v>3673509.47</v>
      </c>
      <c r="N18" s="18">
        <v>5076293.95</v>
      </c>
      <c r="O18" s="18">
        <v>0</v>
      </c>
      <c r="P18" s="18">
        <v>0</v>
      </c>
    </row>
    <row r="19" spans="1:16" x14ac:dyDescent="0.25">
      <c r="A19" s="16" t="s">
        <v>29</v>
      </c>
      <c r="B19" s="17">
        <v>13164399</v>
      </c>
      <c r="C19" s="54">
        <v>14699621</v>
      </c>
      <c r="D19" s="18">
        <f t="shared" ref="D19:D64" si="6">E19+F19+G19+H19+I19+J19+K19+L19+M19+N19+O19+P19</f>
        <v>8930756.75</v>
      </c>
      <c r="E19" s="20">
        <v>0</v>
      </c>
      <c r="F19" s="20">
        <v>0</v>
      </c>
      <c r="G19" s="71">
        <v>765265.4</v>
      </c>
      <c r="H19" s="18">
        <v>2835269.31</v>
      </c>
      <c r="I19" s="18">
        <v>823123.58</v>
      </c>
      <c r="J19" s="18">
        <v>2352940.98</v>
      </c>
      <c r="K19" s="18">
        <v>825592</v>
      </c>
      <c r="L19" s="18">
        <v>212400</v>
      </c>
      <c r="M19" s="18">
        <v>523005.48</v>
      </c>
      <c r="N19" s="18">
        <v>593160</v>
      </c>
      <c r="O19" s="18">
        <v>0</v>
      </c>
      <c r="P19" s="18">
        <v>0</v>
      </c>
    </row>
    <row r="20" spans="1:16" x14ac:dyDescent="0.25">
      <c r="A20" s="16" t="s">
        <v>30</v>
      </c>
      <c r="B20" s="17">
        <v>21485772</v>
      </c>
      <c r="C20" s="54">
        <v>18598061</v>
      </c>
      <c r="D20" s="18">
        <f t="shared" si="6"/>
        <v>7105881.0099999998</v>
      </c>
      <c r="E20" s="20">
        <v>0</v>
      </c>
      <c r="F20" s="20">
        <v>0</v>
      </c>
      <c r="G20" s="18">
        <v>0</v>
      </c>
      <c r="H20" s="18">
        <v>0</v>
      </c>
      <c r="I20" s="18">
        <v>454509.66</v>
      </c>
      <c r="J20" s="18">
        <v>400568.07</v>
      </c>
      <c r="K20" s="18">
        <v>349659.28</v>
      </c>
      <c r="L20" s="18">
        <v>5385987.5599999996</v>
      </c>
      <c r="M20" s="18">
        <v>515156.44</v>
      </c>
      <c r="N20" s="18">
        <v>0</v>
      </c>
      <c r="O20" s="18">
        <v>0</v>
      </c>
      <c r="P20" s="18">
        <v>0</v>
      </c>
    </row>
    <row r="21" spans="1:16" ht="18" customHeight="1" x14ac:dyDescent="0.25">
      <c r="A21" s="16" t="s">
        <v>31</v>
      </c>
      <c r="B21" s="17">
        <v>6489026</v>
      </c>
      <c r="C21" s="54">
        <v>5872500</v>
      </c>
      <c r="D21" s="18">
        <f t="shared" si="6"/>
        <v>0</v>
      </c>
      <c r="E21" s="20">
        <v>0</v>
      </c>
      <c r="F21" s="20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x14ac:dyDescent="0.25">
      <c r="A22" s="16" t="s">
        <v>32</v>
      </c>
      <c r="B22" s="17">
        <v>61304837</v>
      </c>
      <c r="C22" s="54">
        <v>64777441</v>
      </c>
      <c r="D22" s="18">
        <f t="shared" si="6"/>
        <v>24458400.000000004</v>
      </c>
      <c r="E22" s="20">
        <v>0</v>
      </c>
      <c r="F22" s="20">
        <v>495760.71</v>
      </c>
      <c r="G22" s="71">
        <v>231747.77</v>
      </c>
      <c r="H22" s="18">
        <v>3680234.28</v>
      </c>
      <c r="I22" s="18">
        <v>2618314.2999999998</v>
      </c>
      <c r="J22" s="18">
        <v>3177506.2</v>
      </c>
      <c r="K22" s="18">
        <v>4673842.1100000003</v>
      </c>
      <c r="L22" s="18">
        <v>3788796.27</v>
      </c>
      <c r="M22" s="18">
        <v>3604018.17</v>
      </c>
      <c r="N22" s="18">
        <v>2188180.19</v>
      </c>
      <c r="O22" s="18">
        <v>0</v>
      </c>
      <c r="P22" s="18">
        <v>0</v>
      </c>
    </row>
    <row r="23" spans="1:16" x14ac:dyDescent="0.25">
      <c r="A23" s="16" t="s">
        <v>33</v>
      </c>
      <c r="B23" s="17">
        <v>24155843</v>
      </c>
      <c r="C23" s="54">
        <v>24715843</v>
      </c>
      <c r="D23" s="18">
        <f t="shared" si="6"/>
        <v>10923270.119999999</v>
      </c>
      <c r="E23" s="20">
        <v>0</v>
      </c>
      <c r="F23" s="20">
        <v>2488567.65</v>
      </c>
      <c r="G23" s="71">
        <v>282727.5</v>
      </c>
      <c r="H23" s="18">
        <v>1547156.5</v>
      </c>
      <c r="I23" s="18">
        <v>1081485.6499999999</v>
      </c>
      <c r="J23" s="18">
        <v>664822.25</v>
      </c>
      <c r="K23" s="18">
        <v>3256602.9</v>
      </c>
      <c r="L23" s="18">
        <v>352632.2</v>
      </c>
      <c r="M23" s="18">
        <v>1061507.8700000001</v>
      </c>
      <c r="N23" s="18">
        <v>187767.6</v>
      </c>
      <c r="O23" s="18">
        <v>0</v>
      </c>
      <c r="P23" s="18">
        <v>0</v>
      </c>
    </row>
    <row r="24" spans="1:16" ht="24.75" customHeight="1" x14ac:dyDescent="0.25">
      <c r="A24" s="16" t="s">
        <v>34</v>
      </c>
      <c r="B24" s="17">
        <v>20781446</v>
      </c>
      <c r="C24" s="54">
        <v>9895723</v>
      </c>
      <c r="D24" s="18">
        <f t="shared" si="6"/>
        <v>5436891.6699999999</v>
      </c>
      <c r="E24" s="20">
        <v>0</v>
      </c>
      <c r="F24" s="20">
        <v>441804.59</v>
      </c>
      <c r="G24" s="71">
        <v>982567.37</v>
      </c>
      <c r="H24" s="18">
        <v>12329.52</v>
      </c>
      <c r="I24" s="18">
        <v>586256.41</v>
      </c>
      <c r="J24" s="18">
        <v>2323003.77</v>
      </c>
      <c r="K24" s="18">
        <v>270415.58</v>
      </c>
      <c r="L24" s="18">
        <v>509993.23</v>
      </c>
      <c r="M24" s="18">
        <v>161387.85</v>
      </c>
      <c r="N24" s="18">
        <v>149133.35</v>
      </c>
      <c r="O24" s="18">
        <v>0</v>
      </c>
      <c r="P24" s="18">
        <v>0</v>
      </c>
    </row>
    <row r="25" spans="1:16" ht="25.5" x14ac:dyDescent="0.25">
      <c r="A25" s="16" t="s">
        <v>35</v>
      </c>
      <c r="B25" s="17">
        <v>323232721</v>
      </c>
      <c r="C25" s="54">
        <v>371905139.99000001</v>
      </c>
      <c r="D25" s="18">
        <f t="shared" si="6"/>
        <v>152795285.73000002</v>
      </c>
      <c r="E25" s="20">
        <v>0</v>
      </c>
      <c r="F25" s="20">
        <v>81603.98</v>
      </c>
      <c r="G25" s="71">
        <v>1137646.0800000001</v>
      </c>
      <c r="H25" s="18">
        <v>177551.5</v>
      </c>
      <c r="I25" s="18">
        <v>26075489.620000001</v>
      </c>
      <c r="J25" s="18">
        <v>24085223.050000001</v>
      </c>
      <c r="K25" s="18">
        <v>35426947.350000001</v>
      </c>
      <c r="L25" s="18">
        <v>34444153.700000003</v>
      </c>
      <c r="M25" s="18">
        <v>18537373.809999999</v>
      </c>
      <c r="N25" s="18">
        <v>12829296.640000001</v>
      </c>
      <c r="O25" s="18">
        <v>0</v>
      </c>
      <c r="P25" s="18">
        <v>0</v>
      </c>
    </row>
    <row r="26" spans="1:16" x14ac:dyDescent="0.25">
      <c r="A26" s="16" t="s">
        <v>36</v>
      </c>
      <c r="B26" s="17">
        <v>7084410</v>
      </c>
      <c r="C26" s="54">
        <v>8101840</v>
      </c>
      <c r="D26" s="18">
        <f t="shared" si="6"/>
        <v>3673065.95</v>
      </c>
      <c r="E26" s="20">
        <v>0</v>
      </c>
      <c r="F26" s="20">
        <v>24190</v>
      </c>
      <c r="G26" s="71">
        <v>257417</v>
      </c>
      <c r="H26" s="18">
        <v>850007.99</v>
      </c>
      <c r="I26" s="18">
        <v>252990.94</v>
      </c>
      <c r="J26" s="18">
        <v>433754.9</v>
      </c>
      <c r="K26" s="18">
        <v>481646.54</v>
      </c>
      <c r="L26" s="18">
        <v>27553</v>
      </c>
      <c r="M26" s="18">
        <v>907099.6</v>
      </c>
      <c r="N26" s="18">
        <v>438405.98</v>
      </c>
      <c r="O26" s="18">
        <v>0</v>
      </c>
      <c r="P26" s="18">
        <v>0</v>
      </c>
    </row>
    <row r="27" spans="1:16" x14ac:dyDescent="0.25">
      <c r="A27" s="13" t="s">
        <v>37</v>
      </c>
      <c r="B27" s="14">
        <f>B28+B29+B30+B31+B32+B33+B34+B36+B35</f>
        <v>118464945.44</v>
      </c>
      <c r="C27" s="53">
        <f t="shared" ref="C27:L27" si="7">C28+C29+C30+C31+C32+C33+C34+C35+C36</f>
        <v>85379605.439999998</v>
      </c>
      <c r="D27" s="53">
        <f t="shared" si="7"/>
        <v>57368163.950000003</v>
      </c>
      <c r="E27" s="14">
        <f t="shared" si="7"/>
        <v>0</v>
      </c>
      <c r="F27" s="14">
        <f t="shared" si="7"/>
        <v>29736</v>
      </c>
      <c r="G27" s="14">
        <f t="shared" si="7"/>
        <v>9681849.1799999997</v>
      </c>
      <c r="H27" s="14">
        <f t="shared" si="7"/>
        <v>950140.8</v>
      </c>
      <c r="I27" s="14">
        <f t="shared" si="7"/>
        <v>8479284.8200000003</v>
      </c>
      <c r="J27" s="14">
        <f t="shared" si="7"/>
        <v>9630637.3000000007</v>
      </c>
      <c r="K27" s="14">
        <f t="shared" si="7"/>
        <v>11888462.07</v>
      </c>
      <c r="L27" s="14">
        <f t="shared" si="7"/>
        <v>3294079.88</v>
      </c>
      <c r="M27" s="14">
        <f t="shared" ref="M27:O27" si="8">M28+M29+M30+M31+M32+M33+M34+M35+M36</f>
        <v>1730353.05</v>
      </c>
      <c r="N27" s="14">
        <f t="shared" si="8"/>
        <v>11683620.850000001</v>
      </c>
      <c r="O27" s="14">
        <f t="shared" si="8"/>
        <v>0</v>
      </c>
      <c r="P27" s="14">
        <f>P28+P29+P30+P31+P32+P33+P34+P35+P36</f>
        <v>0</v>
      </c>
    </row>
    <row r="28" spans="1:16" x14ac:dyDescent="0.25">
      <c r="A28" s="16" t="s">
        <v>38</v>
      </c>
      <c r="B28" s="17">
        <v>1700000</v>
      </c>
      <c r="C28" s="17">
        <v>1700000</v>
      </c>
      <c r="D28" s="18">
        <f t="shared" si="6"/>
        <v>2072205.82</v>
      </c>
      <c r="E28" s="20">
        <v>0</v>
      </c>
      <c r="F28" s="20">
        <v>29736</v>
      </c>
      <c r="G28" s="71">
        <v>980733.3</v>
      </c>
      <c r="H28" s="20">
        <v>130050</v>
      </c>
      <c r="I28" s="20">
        <v>7316</v>
      </c>
      <c r="J28" s="20">
        <v>-6490</v>
      </c>
      <c r="K28" s="20">
        <v>163990</v>
      </c>
      <c r="L28" s="20">
        <v>35775</v>
      </c>
      <c r="M28" s="20">
        <v>571794.52</v>
      </c>
      <c r="N28" s="20">
        <v>159301</v>
      </c>
      <c r="O28" s="20">
        <v>0</v>
      </c>
      <c r="P28" s="20">
        <v>0</v>
      </c>
    </row>
    <row r="29" spans="1:16" x14ac:dyDescent="0.25">
      <c r="A29" s="16" t="s">
        <v>39</v>
      </c>
      <c r="B29" s="17">
        <v>4800000</v>
      </c>
      <c r="C29" s="54">
        <v>5830000</v>
      </c>
      <c r="D29" s="18">
        <f>E29+F29+G29+H29+I29+J29+K29+L29+M29+N29+O29+P29</f>
        <v>2285102.3099999996</v>
      </c>
      <c r="E29" s="20">
        <v>0</v>
      </c>
      <c r="F29" s="20">
        <v>0</v>
      </c>
      <c r="G29" s="71">
        <v>109910.19</v>
      </c>
      <c r="H29" s="20">
        <v>368123.42</v>
      </c>
      <c r="I29" s="20">
        <v>71626</v>
      </c>
      <c r="J29" s="18">
        <v>1188606</v>
      </c>
      <c r="K29" s="20">
        <v>26668</v>
      </c>
      <c r="L29" s="20">
        <v>88518.29</v>
      </c>
      <c r="M29" s="20">
        <v>318060.86</v>
      </c>
      <c r="N29" s="20">
        <v>113589.55</v>
      </c>
      <c r="O29" s="20">
        <v>0</v>
      </c>
      <c r="P29" s="20">
        <v>0</v>
      </c>
    </row>
    <row r="30" spans="1:16" x14ac:dyDescent="0.25">
      <c r="A30" s="16" t="s">
        <v>40</v>
      </c>
      <c r="B30" s="17">
        <v>57681627</v>
      </c>
      <c r="C30" s="54">
        <v>39771090</v>
      </c>
      <c r="D30" s="18">
        <f t="shared" si="6"/>
        <v>24706072.640000001</v>
      </c>
      <c r="E30" s="20">
        <v>0</v>
      </c>
      <c r="F30" s="20">
        <v>0</v>
      </c>
      <c r="G30" s="71">
        <v>8010453</v>
      </c>
      <c r="H30" s="20">
        <v>0</v>
      </c>
      <c r="I30" s="20">
        <v>6436753</v>
      </c>
      <c r="J30" s="20">
        <v>2135369.4900000002</v>
      </c>
      <c r="K30" s="20">
        <v>161344.35</v>
      </c>
      <c r="L30" s="20">
        <v>2575623.7999999998</v>
      </c>
      <c r="M30" s="20">
        <v>0</v>
      </c>
      <c r="N30" s="20">
        <v>5386529</v>
      </c>
      <c r="O30" s="20">
        <v>0</v>
      </c>
      <c r="P30" s="20">
        <v>0</v>
      </c>
    </row>
    <row r="31" spans="1:16" x14ac:dyDescent="0.25">
      <c r="A31" s="16" t="s">
        <v>41</v>
      </c>
      <c r="B31" s="17">
        <v>400000</v>
      </c>
      <c r="C31" s="54">
        <v>400000</v>
      </c>
      <c r="D31" s="18">
        <f t="shared" si="6"/>
        <v>70840.14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70840.14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1:16" x14ac:dyDescent="0.25">
      <c r="A32" s="16" t="s">
        <v>42</v>
      </c>
      <c r="B32" s="17">
        <v>570200</v>
      </c>
      <c r="C32" s="17">
        <v>570200</v>
      </c>
      <c r="D32" s="18">
        <f t="shared" si="6"/>
        <v>314187.72000000003</v>
      </c>
      <c r="E32" s="20">
        <v>0</v>
      </c>
      <c r="F32" s="20">
        <v>0</v>
      </c>
      <c r="G32" s="20">
        <v>0</v>
      </c>
      <c r="H32" s="20">
        <v>3599</v>
      </c>
      <c r="I32" s="20">
        <v>51062.69</v>
      </c>
      <c r="J32" s="20">
        <v>242974.13</v>
      </c>
      <c r="K32" s="20">
        <v>-17410.990000000002</v>
      </c>
      <c r="L32" s="20">
        <v>0</v>
      </c>
      <c r="M32" s="20">
        <v>33962.89</v>
      </c>
      <c r="N32" s="20">
        <v>0</v>
      </c>
      <c r="O32" s="20">
        <v>0</v>
      </c>
      <c r="P32" s="20">
        <v>0</v>
      </c>
    </row>
    <row r="33" spans="1:16" ht="25.5" x14ac:dyDescent="0.25">
      <c r="A33" s="16" t="s">
        <v>43</v>
      </c>
      <c r="B33" s="17">
        <v>12034175.439999999</v>
      </c>
      <c r="C33" s="17">
        <v>2724000</v>
      </c>
      <c r="D33" s="18">
        <f t="shared" si="6"/>
        <v>5942948.7199999997</v>
      </c>
      <c r="E33" s="20">
        <v>0</v>
      </c>
      <c r="F33" s="20">
        <v>0</v>
      </c>
      <c r="G33" s="71">
        <v>70328</v>
      </c>
      <c r="H33" s="20">
        <v>0</v>
      </c>
      <c r="I33" s="20">
        <v>0</v>
      </c>
      <c r="J33" s="20">
        <v>9674.42</v>
      </c>
      <c r="K33" s="20">
        <v>685143.34</v>
      </c>
      <c r="L33" s="20">
        <v>12002.96</v>
      </c>
      <c r="M33" s="20">
        <v>0</v>
      </c>
      <c r="N33" s="20">
        <v>5165800</v>
      </c>
      <c r="O33" s="20">
        <v>0</v>
      </c>
      <c r="P33" s="20">
        <v>0</v>
      </c>
    </row>
    <row r="34" spans="1:16" ht="25.5" x14ac:dyDescent="0.25">
      <c r="A34" s="16" t="s">
        <v>44</v>
      </c>
      <c r="B34" s="17">
        <v>11900000</v>
      </c>
      <c r="C34" s="54">
        <v>12034175.439999999</v>
      </c>
      <c r="D34" s="18">
        <f t="shared" si="6"/>
        <v>5537519.2800000003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168885.36</v>
      </c>
      <c r="K34" s="20">
        <v>5347271.99</v>
      </c>
      <c r="L34" s="20">
        <v>21361.93</v>
      </c>
      <c r="M34" s="20">
        <v>0</v>
      </c>
      <c r="N34" s="20">
        <v>0</v>
      </c>
      <c r="O34" s="20">
        <v>0</v>
      </c>
      <c r="P34" s="20">
        <v>0</v>
      </c>
    </row>
    <row r="35" spans="1:16" ht="25.5" x14ac:dyDescent="0.25">
      <c r="A35" s="16" t="s">
        <v>45</v>
      </c>
      <c r="C35" s="20"/>
      <c r="D35" s="18">
        <f t="shared" si="6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/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1:16" x14ac:dyDescent="0.25">
      <c r="A36" s="16" t="s">
        <v>46</v>
      </c>
      <c r="B36" s="20">
        <v>29378943</v>
      </c>
      <c r="C36" s="20">
        <v>22350140</v>
      </c>
      <c r="D36" s="18">
        <f t="shared" si="6"/>
        <v>16439287.32</v>
      </c>
      <c r="E36" s="20">
        <v>0</v>
      </c>
      <c r="F36" s="20">
        <v>0</v>
      </c>
      <c r="G36" s="71">
        <v>510424.69</v>
      </c>
      <c r="H36" s="20">
        <v>448368.38</v>
      </c>
      <c r="I36" s="20">
        <v>1912527.13</v>
      </c>
      <c r="J36" s="20">
        <v>5820777.7599999998</v>
      </c>
      <c r="K36" s="20">
        <v>5521455.3799999999</v>
      </c>
      <c r="L36" s="20">
        <v>560797.9</v>
      </c>
      <c r="M36" s="20">
        <v>806534.78</v>
      </c>
      <c r="N36" s="20">
        <v>858401.3</v>
      </c>
      <c r="O36" s="20">
        <v>0</v>
      </c>
      <c r="P36" s="20">
        <v>0</v>
      </c>
    </row>
    <row r="37" spans="1:16" x14ac:dyDescent="0.25">
      <c r="A37" s="13" t="s">
        <v>47</v>
      </c>
      <c r="B37" s="14">
        <f t="shared" ref="B37:L37" si="9">+B38+B39+B40+B41+B42+B43+B44</f>
        <v>12775836889</v>
      </c>
      <c r="C37" s="53">
        <f t="shared" si="9"/>
        <v>12758206889</v>
      </c>
      <c r="D37" s="14">
        <f t="shared" si="9"/>
        <v>10229605265.299999</v>
      </c>
      <c r="E37" s="14">
        <f t="shared" si="9"/>
        <v>771743284.41000009</v>
      </c>
      <c r="F37" s="14">
        <f t="shared" si="9"/>
        <v>1022954416.9999999</v>
      </c>
      <c r="G37" s="14">
        <f t="shared" si="9"/>
        <v>956081785.09000003</v>
      </c>
      <c r="H37" s="14">
        <f t="shared" si="9"/>
        <v>1066409350.0999999</v>
      </c>
      <c r="I37" s="14">
        <f t="shared" si="9"/>
        <v>1072117017.47</v>
      </c>
      <c r="J37" s="14">
        <f t="shared" si="9"/>
        <v>918564237.76000011</v>
      </c>
      <c r="K37" s="14">
        <f t="shared" si="9"/>
        <v>957669910.11000001</v>
      </c>
      <c r="L37" s="14">
        <f t="shared" si="9"/>
        <v>1097501216.76</v>
      </c>
      <c r="M37" s="14">
        <f t="shared" ref="M37:P37" si="10">+M38+M39+M40+M41+M42+M43+M44</f>
        <v>1026220109.46</v>
      </c>
      <c r="N37" s="14">
        <f t="shared" si="10"/>
        <v>1340343937.1400001</v>
      </c>
      <c r="O37" s="14">
        <f t="shared" si="10"/>
        <v>0</v>
      </c>
      <c r="P37" s="14">
        <f t="shared" si="10"/>
        <v>0</v>
      </c>
    </row>
    <row r="38" spans="1:16" ht="25.5" customHeight="1" x14ac:dyDescent="0.25">
      <c r="A38" s="16" t="s">
        <v>48</v>
      </c>
      <c r="B38" s="17">
        <v>2573793074</v>
      </c>
      <c r="C38" s="54">
        <v>2583163074</v>
      </c>
      <c r="D38" s="18">
        <f t="shared" si="6"/>
        <v>2008885727.8999999</v>
      </c>
      <c r="E38" s="18">
        <v>1250000</v>
      </c>
      <c r="F38" s="96">
        <v>219181263.19</v>
      </c>
      <c r="G38" s="71">
        <v>169309728.34</v>
      </c>
      <c r="H38" s="18">
        <v>297312759.69999999</v>
      </c>
      <c r="I38" s="18">
        <v>260745718.09999999</v>
      </c>
      <c r="J38" s="18">
        <v>132625248.7</v>
      </c>
      <c r="K38" s="18">
        <v>164056755.06999999</v>
      </c>
      <c r="L38" s="18">
        <v>319562814</v>
      </c>
      <c r="M38" s="18">
        <v>236189969.80000001</v>
      </c>
      <c r="N38" s="18">
        <v>208651471</v>
      </c>
      <c r="O38" s="18">
        <v>0</v>
      </c>
      <c r="P38" s="18">
        <v>0</v>
      </c>
    </row>
    <row r="39" spans="1:16" ht="25.5" x14ac:dyDescent="0.25">
      <c r="A39" s="16" t="s">
        <v>49</v>
      </c>
      <c r="B39" s="17">
        <v>9594966537</v>
      </c>
      <c r="C39" s="54">
        <v>9562966537</v>
      </c>
      <c r="D39" s="18">
        <f t="shared" si="6"/>
        <v>7750604085.5200005</v>
      </c>
      <c r="E39" s="18">
        <v>725236164.20000005</v>
      </c>
      <c r="F39" s="54">
        <v>754892722.64999998</v>
      </c>
      <c r="G39" s="71">
        <v>735375897.20000005</v>
      </c>
      <c r="H39" s="18">
        <v>724200772.39999998</v>
      </c>
      <c r="I39" s="18">
        <v>750951641.39999998</v>
      </c>
      <c r="J39" s="18">
        <v>737704243.09000003</v>
      </c>
      <c r="K39" s="18">
        <v>740488017.38</v>
      </c>
      <c r="L39" s="18">
        <v>728164965.79999995</v>
      </c>
      <c r="M39" s="18">
        <v>754643146.39999998</v>
      </c>
      <c r="N39" s="18">
        <v>1098946515</v>
      </c>
      <c r="O39" s="18">
        <v>0</v>
      </c>
      <c r="P39" s="18">
        <v>0</v>
      </c>
    </row>
    <row r="40" spans="1:16" ht="25.5" x14ac:dyDescent="0.25">
      <c r="A40" s="16" t="s">
        <v>50</v>
      </c>
      <c r="B40" s="17">
        <v>0</v>
      </c>
      <c r="C40" s="54">
        <v>0</v>
      </c>
      <c r="D40" s="18">
        <f t="shared" si="6"/>
        <v>0</v>
      </c>
      <c r="E40" s="18">
        <v>0</v>
      </c>
      <c r="F40" s="20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1:16" ht="25.5" x14ac:dyDescent="0.25">
      <c r="A41" s="16" t="s">
        <v>51</v>
      </c>
      <c r="B41" s="17">
        <v>0</v>
      </c>
      <c r="C41" s="54">
        <v>0</v>
      </c>
      <c r="D41" s="18">
        <f t="shared" si="6"/>
        <v>0</v>
      </c>
      <c r="E41" s="18">
        <v>0</v>
      </c>
      <c r="F41" s="20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1:16" ht="25.5" x14ac:dyDescent="0.25">
      <c r="A42" s="16" t="s">
        <v>52</v>
      </c>
      <c r="B42" s="17">
        <v>0</v>
      </c>
      <c r="C42" s="54">
        <v>0</v>
      </c>
      <c r="D42" s="18">
        <f t="shared" si="6"/>
        <v>0</v>
      </c>
      <c r="E42" s="18">
        <v>0</v>
      </c>
      <c r="F42" s="20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1:16" x14ac:dyDescent="0.25">
      <c r="A43" s="16" t="s">
        <v>53</v>
      </c>
      <c r="B43" s="17">
        <v>1350000</v>
      </c>
      <c r="C43" s="17">
        <v>1350000</v>
      </c>
      <c r="D43" s="18">
        <f t="shared" si="6"/>
        <v>0</v>
      </c>
      <c r="E43" s="18">
        <v>0</v>
      </c>
      <c r="F43" s="20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5.5" x14ac:dyDescent="0.25">
      <c r="A44" s="16" t="s">
        <v>54</v>
      </c>
      <c r="B44" s="17">
        <v>605727278</v>
      </c>
      <c r="C44" s="54">
        <v>610727278</v>
      </c>
      <c r="D44" s="18">
        <f t="shared" si="6"/>
        <v>470115451.87999994</v>
      </c>
      <c r="E44" s="18">
        <v>45257120.210000001</v>
      </c>
      <c r="F44" s="54">
        <v>48880431.159999996</v>
      </c>
      <c r="G44" s="71">
        <v>51396159.549999997</v>
      </c>
      <c r="H44" s="18">
        <v>44895818</v>
      </c>
      <c r="I44" s="18">
        <v>60419657.969999999</v>
      </c>
      <c r="J44" s="18">
        <v>48234745.969999999</v>
      </c>
      <c r="K44" s="18">
        <v>53125137.659999996</v>
      </c>
      <c r="L44" s="18">
        <v>49773436.960000001</v>
      </c>
      <c r="M44" s="18">
        <v>35386993.259999998</v>
      </c>
      <c r="N44" s="18">
        <v>32745951.140000001</v>
      </c>
      <c r="O44" s="18">
        <v>0</v>
      </c>
      <c r="P44" s="18">
        <v>0</v>
      </c>
    </row>
    <row r="45" spans="1:16" x14ac:dyDescent="0.25">
      <c r="A45" s="13" t="s">
        <v>55</v>
      </c>
      <c r="B45" s="23">
        <f t="shared" ref="B45:K45" si="11">+B46+B47+B48+B49+B50+B51+B52</f>
        <v>2616242.7400000002</v>
      </c>
      <c r="C45" s="55">
        <f t="shared" si="11"/>
        <v>27000000</v>
      </c>
      <c r="D45" s="23">
        <f t="shared" si="11"/>
        <v>1308121.3700000001</v>
      </c>
      <c r="E45" s="23">
        <f t="shared" si="11"/>
        <v>0</v>
      </c>
      <c r="F45" s="20">
        <f t="shared" si="11"/>
        <v>0</v>
      </c>
      <c r="G45" s="23">
        <f t="shared" si="11"/>
        <v>0</v>
      </c>
      <c r="H45" s="23">
        <f t="shared" si="11"/>
        <v>0</v>
      </c>
      <c r="I45" s="23">
        <f t="shared" si="11"/>
        <v>0</v>
      </c>
      <c r="J45" s="23">
        <f t="shared" si="11"/>
        <v>0</v>
      </c>
      <c r="K45" s="23">
        <f t="shared" si="11"/>
        <v>0</v>
      </c>
      <c r="L45" s="23">
        <f t="shared" ref="L45:P45" si="12">+L46+L47+L48+L49+L50+L51+L52</f>
        <v>0</v>
      </c>
      <c r="M45" s="23">
        <f t="shared" si="12"/>
        <v>0</v>
      </c>
      <c r="N45" s="23">
        <f t="shared" si="12"/>
        <v>0</v>
      </c>
      <c r="O45" s="23">
        <f t="shared" si="12"/>
        <v>0</v>
      </c>
      <c r="P45" s="23">
        <f t="shared" si="12"/>
        <v>0</v>
      </c>
    </row>
    <row r="46" spans="1:16" ht="21.75" customHeight="1" x14ac:dyDescent="0.25">
      <c r="A46" s="16" t="s">
        <v>56</v>
      </c>
      <c r="B46" s="18">
        <f>+C46+D46+E46+F46+G46+H46+I46+J46+K46+L54+M46+N46</f>
        <v>2616242.7400000002</v>
      </c>
      <c r="C46" s="56"/>
      <c r="D46" s="18">
        <f>E46+F46+G46+H46+I46+J46+K46+L54+M46+N46+O46+P46</f>
        <v>1308121.3700000001</v>
      </c>
      <c r="E46" s="18">
        <v>0</v>
      </c>
      <c r="F46" s="20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21"/>
    </row>
    <row r="47" spans="1:16" ht="25.5" x14ac:dyDescent="0.25">
      <c r="A47" s="16" t="s">
        <v>57</v>
      </c>
      <c r="B47" s="18"/>
      <c r="C47" s="56">
        <v>27000000</v>
      </c>
      <c r="D47" s="18">
        <f t="shared" si="6"/>
        <v>0</v>
      </c>
      <c r="E47" s="18">
        <f t="shared" ref="E47" si="13">+F47+G47+H47+I47+J47+K47+L47+M47+N47+O47+P47+Q47</f>
        <v>0</v>
      </c>
      <c r="F47" s="20">
        <f t="shared" ref="F47" si="14">+G47+H47+I47+J47+K47+L47+M47+N47+O47+P47+Q47+R47</f>
        <v>0</v>
      </c>
      <c r="G47" s="18">
        <f t="shared" ref="G47" si="15">+H47+I47+J47+K47+L47+M47+N47+O47+P47+Q47+R47+S47</f>
        <v>0</v>
      </c>
      <c r="H47" s="18">
        <f t="shared" ref="H47" si="16">+I47+J47+K47+L47+M47+N47+O47+P47+Q47+R47+S47+T47</f>
        <v>0</v>
      </c>
      <c r="I47" s="18">
        <f t="shared" ref="I47" si="17">+J47+K47+L47+M47+N47+O47+P47+Q47+R47+S47+T47+U47</f>
        <v>0</v>
      </c>
      <c r="J47" s="18">
        <f t="shared" ref="J47" si="18">+K47+L47+M47+N47+O47+P47+Q47+R47+S47+T47+U47+V47</f>
        <v>0</v>
      </c>
      <c r="K47" s="18">
        <f t="shared" ref="K47" si="19">+L47+M47+N47+O47+P47+Q47+R47+S47+T47+U47+V47+W47</f>
        <v>0</v>
      </c>
      <c r="L47" s="18">
        <f t="shared" ref="L47" si="20">+M47+N47+O47+P47+Q47+R47+S47+T47+U47+V47+W47+X47</f>
        <v>0</v>
      </c>
      <c r="M47" s="18">
        <f t="shared" ref="M47" si="21">+N47+O47+P47+Q47+R47+S47+T47+U47+V47+W47+X47+Y47</f>
        <v>0</v>
      </c>
      <c r="N47" s="18">
        <f t="shared" ref="N47" si="22">+O47+P47+Q47+R47+S47+T47+U47+V47+W47+X47+Y47+Z47</f>
        <v>0</v>
      </c>
      <c r="O47" s="18">
        <f t="shared" ref="O47" si="23">+P47+Q47+R47+S47+T47+U47+V47+W47+X47+Y47+Z47+AA47</f>
        <v>0</v>
      </c>
      <c r="P47" s="18">
        <f t="shared" ref="P47" si="24">+Q47+R47+S47+T47+U47+V47+W47+X47+Y47+Z47+AA47+AB47</f>
        <v>0</v>
      </c>
    </row>
    <row r="48" spans="1:16" ht="25.5" x14ac:dyDescent="0.25">
      <c r="A48" s="16" t="s">
        <v>58</v>
      </c>
      <c r="B48" s="18">
        <f t="shared" ref="B48:C52" si="25">+C48+D48+E48+F48+G48+H48+I48+J48+K48+L48+M48+N48</f>
        <v>0</v>
      </c>
      <c r="C48" s="56">
        <f t="shared" si="25"/>
        <v>0</v>
      </c>
      <c r="D48" s="18">
        <f t="shared" si="6"/>
        <v>0</v>
      </c>
      <c r="E48" s="18">
        <f t="shared" ref="E48:E52" si="26">+F48+G48+H48+I48+J48+K48+L48+M48+N48+O48+P48+Q48</f>
        <v>0</v>
      </c>
      <c r="F48" s="20">
        <f t="shared" ref="F48:F52" si="27">+G48+H48+I48+J48+K48+L48+M48+N48+O48+P48+Q48+R48</f>
        <v>0</v>
      </c>
      <c r="G48" s="18">
        <f t="shared" ref="G48:G52" si="28">+H48+I48+J48+K48+L48+M48+N48+O48+P48+Q48+R48+S48</f>
        <v>0</v>
      </c>
      <c r="H48" s="18">
        <f t="shared" ref="H48:H52" si="29">+I48+J48+K48+L48+M48+N48+O48+P48+Q48+R48+S48+T48</f>
        <v>0</v>
      </c>
      <c r="I48" s="18">
        <f t="shared" ref="I48:I52" si="30">+J48+K48+L48+M48+N48+O48+P48+Q48+R48+S48+T48+U48</f>
        <v>0</v>
      </c>
      <c r="J48" s="18">
        <f t="shared" ref="J48:J52" si="31">+K48+L48+M48+N48+O48+P48+Q48+R48+S48+T48+U48+V48</f>
        <v>0</v>
      </c>
      <c r="K48" s="18">
        <f t="shared" ref="K48:K52" si="32">+L48+M48+N48+O48+P48+Q48+R48+S48+T48+U48+V48+W48</f>
        <v>0</v>
      </c>
      <c r="L48" s="18">
        <f t="shared" ref="L48:L52" si="33">+M48+N48+O48+P48+Q48+R48+S48+T48+U48+V48+W48+X48</f>
        <v>0</v>
      </c>
      <c r="M48" s="18">
        <f t="shared" ref="M48:M52" si="34">+N48+O48+P48+Q48+R48+S48+T48+U48+V48+W48+X48+Y48</f>
        <v>0</v>
      </c>
      <c r="N48" s="18">
        <f t="shared" ref="N48:N52" si="35">+O48+P48+Q48+R48+S48+T48+U48+V48+W48+X48+Y48+Z48</f>
        <v>0</v>
      </c>
      <c r="O48" s="18">
        <f t="shared" ref="O48:O52" si="36">+P48+Q48+R48+S48+T48+U48+V48+W48+X48+Y48+Z48+AA48</f>
        <v>0</v>
      </c>
      <c r="P48" s="18">
        <f t="shared" ref="P48:P52" si="37">+Q48+R48+S48+T48+U48+V48+W48+X48+Y48+Z48+AA48+AB48</f>
        <v>0</v>
      </c>
    </row>
    <row r="49" spans="1:16" ht="25.5" x14ac:dyDescent="0.25">
      <c r="A49" s="16" t="s">
        <v>59</v>
      </c>
      <c r="B49" s="18">
        <f t="shared" si="25"/>
        <v>0</v>
      </c>
      <c r="C49" s="56">
        <f t="shared" si="25"/>
        <v>0</v>
      </c>
      <c r="D49" s="18">
        <f t="shared" si="6"/>
        <v>0</v>
      </c>
      <c r="E49" s="18">
        <f t="shared" si="26"/>
        <v>0</v>
      </c>
      <c r="F49" s="20">
        <f t="shared" si="27"/>
        <v>0</v>
      </c>
      <c r="G49" s="18">
        <f t="shared" si="28"/>
        <v>0</v>
      </c>
      <c r="H49" s="18">
        <f t="shared" si="29"/>
        <v>0</v>
      </c>
      <c r="I49" s="18">
        <f t="shared" si="30"/>
        <v>0</v>
      </c>
      <c r="J49" s="18">
        <f t="shared" si="31"/>
        <v>0</v>
      </c>
      <c r="K49" s="18">
        <f t="shared" si="32"/>
        <v>0</v>
      </c>
      <c r="L49" s="18">
        <f t="shared" si="33"/>
        <v>0</v>
      </c>
      <c r="M49" s="18">
        <f t="shared" si="34"/>
        <v>0</v>
      </c>
      <c r="N49" s="18">
        <f t="shared" si="35"/>
        <v>0</v>
      </c>
      <c r="O49" s="18">
        <f t="shared" si="36"/>
        <v>0</v>
      </c>
      <c r="P49" s="18">
        <f t="shared" si="37"/>
        <v>0</v>
      </c>
    </row>
    <row r="50" spans="1:16" ht="25.5" x14ac:dyDescent="0.25">
      <c r="A50" s="16" t="s">
        <v>60</v>
      </c>
      <c r="B50" s="18">
        <f t="shared" si="25"/>
        <v>0</v>
      </c>
      <c r="C50" s="56">
        <f t="shared" si="25"/>
        <v>0</v>
      </c>
      <c r="D50" s="18">
        <f t="shared" si="6"/>
        <v>0</v>
      </c>
      <c r="E50" s="18">
        <f t="shared" si="26"/>
        <v>0</v>
      </c>
      <c r="F50" s="20">
        <f t="shared" si="27"/>
        <v>0</v>
      </c>
      <c r="G50" s="18">
        <f t="shared" si="28"/>
        <v>0</v>
      </c>
      <c r="H50" s="18">
        <f t="shared" si="29"/>
        <v>0</v>
      </c>
      <c r="I50" s="18">
        <f t="shared" si="30"/>
        <v>0</v>
      </c>
      <c r="J50" s="18">
        <f t="shared" si="31"/>
        <v>0</v>
      </c>
      <c r="K50" s="18">
        <f t="shared" si="32"/>
        <v>0</v>
      </c>
      <c r="L50" s="18">
        <f t="shared" si="33"/>
        <v>0</v>
      </c>
      <c r="M50" s="18">
        <f t="shared" si="34"/>
        <v>0</v>
      </c>
      <c r="N50" s="18">
        <f t="shared" si="35"/>
        <v>0</v>
      </c>
      <c r="O50" s="18">
        <f t="shared" si="36"/>
        <v>0</v>
      </c>
      <c r="P50" s="18">
        <f t="shared" si="37"/>
        <v>0</v>
      </c>
    </row>
    <row r="51" spans="1:16" x14ac:dyDescent="0.25">
      <c r="A51" s="16" t="s">
        <v>61</v>
      </c>
      <c r="B51" s="18">
        <f t="shared" si="25"/>
        <v>0</v>
      </c>
      <c r="C51" s="56">
        <f t="shared" si="25"/>
        <v>0</v>
      </c>
      <c r="D51" s="18">
        <f t="shared" si="6"/>
        <v>0</v>
      </c>
      <c r="E51" s="18">
        <f t="shared" si="26"/>
        <v>0</v>
      </c>
      <c r="F51" s="20">
        <f t="shared" si="27"/>
        <v>0</v>
      </c>
      <c r="G51" s="18">
        <f t="shared" si="28"/>
        <v>0</v>
      </c>
      <c r="H51" s="18">
        <f t="shared" si="29"/>
        <v>0</v>
      </c>
      <c r="I51" s="18">
        <f t="shared" si="30"/>
        <v>0</v>
      </c>
      <c r="J51" s="18">
        <f t="shared" si="31"/>
        <v>0</v>
      </c>
      <c r="K51" s="18">
        <f t="shared" si="32"/>
        <v>0</v>
      </c>
      <c r="L51" s="18">
        <f t="shared" si="33"/>
        <v>0</v>
      </c>
      <c r="M51" s="18">
        <f t="shared" si="34"/>
        <v>0</v>
      </c>
      <c r="N51" s="18">
        <f t="shared" si="35"/>
        <v>0</v>
      </c>
      <c r="O51" s="18">
        <f t="shared" si="36"/>
        <v>0</v>
      </c>
      <c r="P51" s="18">
        <f t="shared" si="37"/>
        <v>0</v>
      </c>
    </row>
    <row r="52" spans="1:16" ht="25.5" x14ac:dyDescent="0.25">
      <c r="A52" s="16" t="s">
        <v>62</v>
      </c>
      <c r="B52" s="18">
        <f t="shared" si="25"/>
        <v>0</v>
      </c>
      <c r="C52" s="56">
        <f t="shared" si="25"/>
        <v>0</v>
      </c>
      <c r="D52" s="18">
        <f t="shared" si="6"/>
        <v>0</v>
      </c>
      <c r="E52" s="18">
        <f t="shared" si="26"/>
        <v>0</v>
      </c>
      <c r="F52" s="20">
        <f t="shared" si="27"/>
        <v>0</v>
      </c>
      <c r="G52" s="18">
        <f t="shared" si="28"/>
        <v>0</v>
      </c>
      <c r="H52" s="18">
        <f t="shared" si="29"/>
        <v>0</v>
      </c>
      <c r="I52" s="18">
        <f t="shared" si="30"/>
        <v>0</v>
      </c>
      <c r="J52" s="18">
        <f t="shared" si="31"/>
        <v>0</v>
      </c>
      <c r="K52" s="18">
        <f t="shared" si="32"/>
        <v>0</v>
      </c>
      <c r="L52" s="18">
        <f t="shared" si="33"/>
        <v>0</v>
      </c>
      <c r="M52" s="18">
        <f t="shared" si="34"/>
        <v>0</v>
      </c>
      <c r="N52" s="18">
        <f t="shared" si="35"/>
        <v>0</v>
      </c>
      <c r="O52" s="18">
        <f t="shared" si="36"/>
        <v>0</v>
      </c>
      <c r="P52" s="18">
        <f t="shared" si="37"/>
        <v>0</v>
      </c>
    </row>
    <row r="53" spans="1:16" x14ac:dyDescent="0.25">
      <c r="A53" s="13" t="s">
        <v>63</v>
      </c>
      <c r="B53" s="14">
        <f>+B54+B55+B56+B57+B58+B59+B60++B61+B62</f>
        <v>72251564</v>
      </c>
      <c r="C53" s="14">
        <f>+C54+C55+C56+C57+C58+C59+C60++C61+C62</f>
        <v>94571564</v>
      </c>
      <c r="D53" s="14">
        <f>+D54+D55+D56+D57+D58+D59+D60++D61+D62</f>
        <v>27539429.75</v>
      </c>
      <c r="E53" s="14">
        <f t="shared" ref="E53:I53" si="38">+E54+E55+E56+E57+E58+E59+E60++E61+E62</f>
        <v>0</v>
      </c>
      <c r="F53" s="14">
        <f>+F54+F55+F56+F57+F58+F59+F60++F61+F62</f>
        <v>780592.6</v>
      </c>
      <c r="G53" s="14">
        <f>+G54+G55+G56+G57+G58+G59+G60++G61+G62</f>
        <v>35400</v>
      </c>
      <c r="H53" s="14">
        <f>+H54+H55+H56+H57+H58+H59+H60++H61+H62</f>
        <v>63248</v>
      </c>
      <c r="I53" s="14">
        <f t="shared" si="38"/>
        <v>0</v>
      </c>
      <c r="J53" s="14">
        <f>+J54+J55+J56+J57+J58+J59+J60++J61+J62</f>
        <v>24640746.899999999</v>
      </c>
      <c r="K53" s="14">
        <f>K54+K56+K57+K58+K59+K60++K61+K62+K55</f>
        <v>1588449.97</v>
      </c>
      <c r="L53" s="14">
        <f>L54+L56+L57+L58+L59+L60++L61+L62+L55</f>
        <v>1308121.3700000001</v>
      </c>
      <c r="M53" s="14">
        <f t="shared" ref="M53:P53" si="39">M54+M56+M57+M58+M59+M60++M61+M62</f>
        <v>0</v>
      </c>
      <c r="N53" s="14">
        <f>N54+N56+N57+N58+N59+N60++N61+N62+N55</f>
        <v>430992.28</v>
      </c>
      <c r="O53" s="14">
        <f t="shared" si="39"/>
        <v>0</v>
      </c>
      <c r="P53" s="14">
        <f t="shared" si="39"/>
        <v>0</v>
      </c>
    </row>
    <row r="54" spans="1:16" x14ac:dyDescent="0.25">
      <c r="A54" s="16" t="s">
        <v>64</v>
      </c>
      <c r="B54" s="20">
        <v>53861154</v>
      </c>
      <c r="C54" s="20">
        <v>59957634</v>
      </c>
      <c r="D54" s="18">
        <f>E54+F54+G54+H54+I54+J54+K54+M54+N54+O54+P54</f>
        <v>10762608.82</v>
      </c>
      <c r="E54" s="18">
        <v>0</v>
      </c>
      <c r="F54" s="69">
        <v>780592.6</v>
      </c>
      <c r="G54" s="18">
        <v>0</v>
      </c>
      <c r="H54" s="18">
        <v>0</v>
      </c>
      <c r="I54" s="18">
        <v>0</v>
      </c>
      <c r="J54" s="18">
        <v>9579571.9199999999</v>
      </c>
      <c r="K54" s="18">
        <v>86004.3</v>
      </c>
      <c r="L54" s="18">
        <v>1308121.3700000001</v>
      </c>
      <c r="M54" s="18"/>
      <c r="N54" s="18">
        <v>316440</v>
      </c>
      <c r="O54" s="18">
        <v>0</v>
      </c>
      <c r="P54" s="18">
        <v>0</v>
      </c>
    </row>
    <row r="55" spans="1:16" ht="24.75" customHeight="1" x14ac:dyDescent="0.25">
      <c r="A55" s="16" t="s">
        <v>65</v>
      </c>
      <c r="B55" s="20">
        <v>573910</v>
      </c>
      <c r="C55" s="20">
        <v>673910</v>
      </c>
      <c r="D55" s="18">
        <f t="shared" si="6"/>
        <v>229681.84</v>
      </c>
      <c r="E55" s="18">
        <v>0</v>
      </c>
      <c r="F55" s="18">
        <v>0</v>
      </c>
      <c r="G55" s="71">
        <v>35400</v>
      </c>
      <c r="H55" s="18">
        <v>63248</v>
      </c>
      <c r="I55" s="18">
        <v>0</v>
      </c>
      <c r="J55" s="18">
        <v>16481.560000000001</v>
      </c>
      <c r="K55" s="18">
        <v>0</v>
      </c>
      <c r="L55" s="18">
        <v>0</v>
      </c>
      <c r="M55" s="18">
        <v>0</v>
      </c>
      <c r="N55" s="18">
        <v>114552.28</v>
      </c>
      <c r="O55" s="18">
        <v>0</v>
      </c>
      <c r="P55" s="18">
        <v>0</v>
      </c>
    </row>
    <row r="56" spans="1:16" x14ac:dyDescent="0.25">
      <c r="A56" s="16" t="s">
        <v>66</v>
      </c>
      <c r="B56" s="20">
        <v>550000</v>
      </c>
      <c r="C56" s="20">
        <v>550000</v>
      </c>
      <c r="D56" s="18">
        <f t="shared" si="6"/>
        <v>46610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46610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</row>
    <row r="57" spans="1:16" ht="25.5" x14ac:dyDescent="0.25">
      <c r="A57" s="16" t="s">
        <v>67</v>
      </c>
      <c r="B57" s="20">
        <v>4000000</v>
      </c>
      <c r="C57" s="20">
        <v>2000000</v>
      </c>
      <c r="D57" s="18">
        <f t="shared" si="6"/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</row>
    <row r="58" spans="1:16" x14ac:dyDescent="0.25">
      <c r="A58" s="16" t="s">
        <v>68</v>
      </c>
      <c r="B58" s="20">
        <v>9400000</v>
      </c>
      <c r="C58" s="20">
        <v>9400000</v>
      </c>
      <c r="D58" s="18">
        <f t="shared" si="6"/>
        <v>997358.47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997358.47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spans="1:16" x14ac:dyDescent="0.25">
      <c r="A59" s="16" t="s">
        <v>69</v>
      </c>
      <c r="B59" s="20">
        <v>1052500</v>
      </c>
      <c r="C59" s="20">
        <v>1052500</v>
      </c>
      <c r="D59" s="18">
        <f t="shared" si="6"/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</row>
    <row r="60" spans="1:16" x14ac:dyDescent="0.25">
      <c r="A60" s="16" t="s">
        <v>70</v>
      </c>
      <c r="B60" s="20"/>
      <c r="C60" s="57"/>
      <c r="D60" s="18">
        <f t="shared" si="6"/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</row>
    <row r="61" spans="1:16" x14ac:dyDescent="0.25">
      <c r="A61" s="16" t="s">
        <v>71</v>
      </c>
      <c r="B61" s="20">
        <v>2814000</v>
      </c>
      <c r="C61" s="20">
        <v>20937520</v>
      </c>
      <c r="D61" s="18">
        <f t="shared" si="6"/>
        <v>15503170.619999999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14998083.42</v>
      </c>
      <c r="K61" s="18">
        <v>505087.2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</row>
    <row r="62" spans="1:16" ht="25.5" x14ac:dyDescent="0.25">
      <c r="A62" s="16" t="s">
        <v>72</v>
      </c>
      <c r="B62" s="18">
        <v>0</v>
      </c>
      <c r="C62" s="18">
        <v>0</v>
      </c>
      <c r="D62" s="18">
        <f t="shared" ref="D62" si="40">E62+F62+G62+H62+I62+J62+K62+L62+M62+N62+O62+P62</f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</row>
    <row r="63" spans="1:16" x14ac:dyDescent="0.25">
      <c r="A63" s="13" t="s">
        <v>73</v>
      </c>
      <c r="B63" s="14">
        <f>+B64+B65+B66+B67</f>
        <v>17418947</v>
      </c>
      <c r="C63" s="14">
        <f>C64</f>
        <v>9209473.5</v>
      </c>
      <c r="D63" s="14">
        <f>+D64+D65+D66+D67</f>
        <v>3056731.3899999997</v>
      </c>
      <c r="E63" s="14">
        <f t="shared" ref="E63:P63" si="41">+E64+E65+E66+E67</f>
        <v>0</v>
      </c>
      <c r="F63" s="70">
        <f t="shared" si="41"/>
        <v>233016.66</v>
      </c>
      <c r="G63" s="14">
        <f t="shared" si="41"/>
        <v>0</v>
      </c>
      <c r="H63" s="14">
        <f t="shared" si="41"/>
        <v>0</v>
      </c>
      <c r="I63" s="14">
        <f t="shared" si="41"/>
        <v>360956.66</v>
      </c>
      <c r="J63" s="14">
        <f t="shared" si="41"/>
        <v>0</v>
      </c>
      <c r="K63" s="14">
        <f t="shared" si="41"/>
        <v>975222.29</v>
      </c>
      <c r="L63" s="14">
        <f t="shared" si="41"/>
        <v>1487535.78</v>
      </c>
      <c r="M63" s="14">
        <f t="shared" si="41"/>
        <v>0</v>
      </c>
      <c r="N63" s="14">
        <f t="shared" si="41"/>
        <v>0</v>
      </c>
      <c r="O63" s="14">
        <f t="shared" si="41"/>
        <v>0</v>
      </c>
      <c r="P63" s="14">
        <f t="shared" si="41"/>
        <v>0</v>
      </c>
    </row>
    <row r="64" spans="1:16" x14ac:dyDescent="0.25">
      <c r="A64" s="16" t="s">
        <v>74</v>
      </c>
      <c r="B64" s="20">
        <v>17418947</v>
      </c>
      <c r="C64" s="20">
        <v>9209473.5</v>
      </c>
      <c r="D64" s="18">
        <f t="shared" si="6"/>
        <v>3056731.3899999997</v>
      </c>
      <c r="E64" s="18">
        <v>0</v>
      </c>
      <c r="F64" s="69">
        <v>233016.66</v>
      </c>
      <c r="G64" s="18">
        <v>0</v>
      </c>
      <c r="H64" s="18">
        <v>0</v>
      </c>
      <c r="I64" s="18">
        <v>360956.66</v>
      </c>
      <c r="J64" s="18">
        <v>0</v>
      </c>
      <c r="K64" s="18">
        <v>975222.29</v>
      </c>
      <c r="L64" s="18">
        <v>1487535.78</v>
      </c>
      <c r="M64" s="18">
        <v>0</v>
      </c>
      <c r="N64" s="18">
        <v>0</v>
      </c>
      <c r="O64" s="18">
        <v>0</v>
      </c>
      <c r="P64" s="18">
        <v>0</v>
      </c>
    </row>
    <row r="65" spans="1:18" x14ac:dyDescent="0.25">
      <c r="A65" s="16" t="s">
        <v>75</v>
      </c>
      <c r="B65" s="18">
        <f t="shared" ref="B65:C67" si="42">+C65+D65+E65+F65+G65+H65+I65+J65+K65+L65+M65+N65</f>
        <v>0</v>
      </c>
      <c r="C65" s="56">
        <f t="shared" si="42"/>
        <v>0</v>
      </c>
      <c r="D65" s="18">
        <f>+E65+F65+G65+H65+I65+J65+K65+L65+M65+N65+O65+P65</f>
        <v>0</v>
      </c>
      <c r="E65" s="18">
        <f t="shared" ref="E65:L65" si="43">+F65+G65+H65+I65+J65+K65+L65+M65+N65+O65+P65+Q65</f>
        <v>0</v>
      </c>
      <c r="F65" s="18">
        <f t="shared" si="43"/>
        <v>0</v>
      </c>
      <c r="G65" s="18">
        <f t="shared" si="43"/>
        <v>0</v>
      </c>
      <c r="H65" s="18">
        <f t="shared" si="43"/>
        <v>0</v>
      </c>
      <c r="I65" s="18">
        <f t="shared" si="43"/>
        <v>0</v>
      </c>
      <c r="J65" s="18">
        <f t="shared" si="43"/>
        <v>0</v>
      </c>
      <c r="K65" s="18">
        <f t="shared" si="43"/>
        <v>0</v>
      </c>
      <c r="L65" s="18">
        <f t="shared" si="43"/>
        <v>0</v>
      </c>
      <c r="M65" s="18">
        <v>0</v>
      </c>
      <c r="N65" s="18">
        <v>0</v>
      </c>
      <c r="O65" s="18">
        <v>0</v>
      </c>
      <c r="P65" s="18">
        <v>0</v>
      </c>
    </row>
    <row r="66" spans="1:18" x14ac:dyDescent="0.25">
      <c r="A66" s="16" t="s">
        <v>76</v>
      </c>
      <c r="B66" s="18">
        <f t="shared" si="42"/>
        <v>0</v>
      </c>
      <c r="C66" s="56">
        <f t="shared" si="42"/>
        <v>0</v>
      </c>
      <c r="D66" s="18">
        <f>+E66+F66+G66+H66+I66+J66+K66+L66+M66+N66+O66+P66</f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8">
        <v>0</v>
      </c>
      <c r="N66" s="18">
        <v>0</v>
      </c>
      <c r="O66" s="18">
        <v>0</v>
      </c>
      <c r="P66" s="18">
        <v>0</v>
      </c>
    </row>
    <row r="67" spans="1:18" ht="25.5" x14ac:dyDescent="0.25">
      <c r="A67" s="16" t="s">
        <v>77</v>
      </c>
      <c r="B67" s="18">
        <f t="shared" si="42"/>
        <v>0</v>
      </c>
      <c r="C67" s="56">
        <f t="shared" si="42"/>
        <v>0</v>
      </c>
      <c r="D67" s="18">
        <f>+E67+F67+G67+H67+I67+J67+K67+L67+M67+N67+O67+P67</f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18">
        <v>0</v>
      </c>
      <c r="N67" s="18">
        <v>0</v>
      </c>
      <c r="O67" s="18">
        <v>0</v>
      </c>
      <c r="P67" s="18">
        <v>0</v>
      </c>
    </row>
    <row r="68" spans="1:18" ht="25.5" x14ac:dyDescent="0.25">
      <c r="A68" s="13" t="s">
        <v>78</v>
      </c>
      <c r="B68" s="18">
        <f t="shared" ref="B68:D74" si="44">+C68+D68+E68+F68+G68+H68+I68+J68+K68+L68</f>
        <v>0</v>
      </c>
      <c r="C68" s="56">
        <f t="shared" si="44"/>
        <v>0</v>
      </c>
      <c r="D68" s="18">
        <f>+E68+F68+G68+H68+I68+J68+K68+L68+M68+N68+O68+P68</f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18">
        <v>0</v>
      </c>
      <c r="N68" s="18">
        <v>0</v>
      </c>
      <c r="O68" s="18">
        <v>0</v>
      </c>
      <c r="P68" s="18">
        <v>0</v>
      </c>
    </row>
    <row r="69" spans="1:18" x14ac:dyDescent="0.25">
      <c r="A69" s="16" t="s">
        <v>79</v>
      </c>
      <c r="B69" s="18">
        <f t="shared" si="44"/>
        <v>0</v>
      </c>
      <c r="C69" s="56">
        <f t="shared" si="44"/>
        <v>0</v>
      </c>
      <c r="D69" s="18">
        <f t="shared" si="44"/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18">
        <v>0</v>
      </c>
      <c r="N69" s="18">
        <v>0</v>
      </c>
      <c r="O69" s="18">
        <v>0</v>
      </c>
      <c r="P69" s="18">
        <v>0</v>
      </c>
    </row>
    <row r="70" spans="1:18" ht="25.5" x14ac:dyDescent="0.25">
      <c r="A70" s="16" t="s">
        <v>80</v>
      </c>
      <c r="B70" s="18">
        <f t="shared" si="44"/>
        <v>0</v>
      </c>
      <c r="C70" s="56">
        <f t="shared" si="44"/>
        <v>0</v>
      </c>
      <c r="D70" s="18">
        <f t="shared" si="44"/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18">
        <v>0</v>
      </c>
      <c r="N70" s="18">
        <v>0</v>
      </c>
      <c r="O70" s="18">
        <v>0</v>
      </c>
      <c r="P70" s="18">
        <v>0</v>
      </c>
    </row>
    <row r="71" spans="1:18" x14ac:dyDescent="0.25">
      <c r="A71" s="13" t="s">
        <v>81</v>
      </c>
      <c r="B71" s="18">
        <f t="shared" si="44"/>
        <v>0</v>
      </c>
      <c r="C71" s="56">
        <f t="shared" si="44"/>
        <v>0</v>
      </c>
      <c r="D71" s="18">
        <f t="shared" si="44"/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18">
        <v>0</v>
      </c>
      <c r="N71" s="18">
        <v>0</v>
      </c>
      <c r="O71" s="18">
        <v>0</v>
      </c>
      <c r="P71" s="18">
        <v>0</v>
      </c>
    </row>
    <row r="72" spans="1:18" x14ac:dyDescent="0.25">
      <c r="A72" s="16" t="s">
        <v>82</v>
      </c>
      <c r="B72" s="18">
        <f t="shared" si="44"/>
        <v>0</v>
      </c>
      <c r="C72" s="56">
        <f t="shared" si="44"/>
        <v>0</v>
      </c>
      <c r="D72" s="18">
        <f t="shared" si="44"/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18">
        <v>0</v>
      </c>
      <c r="N72" s="18">
        <v>0</v>
      </c>
      <c r="O72" s="18">
        <v>0</v>
      </c>
      <c r="P72" s="18">
        <v>0</v>
      </c>
    </row>
    <row r="73" spans="1:18" x14ac:dyDescent="0.25">
      <c r="A73" s="16" t="s">
        <v>83</v>
      </c>
      <c r="B73" s="18">
        <f t="shared" ref="B73:C74" si="45">+C73+D73+E73+F73+G73+H73+I73+J73+K73+L73+M73+N73</f>
        <v>0</v>
      </c>
      <c r="C73" s="56">
        <f t="shared" si="45"/>
        <v>0</v>
      </c>
      <c r="D73" s="18">
        <f t="shared" si="44"/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18">
        <v>0</v>
      </c>
      <c r="N73" s="18">
        <v>0</v>
      </c>
      <c r="O73" s="18">
        <v>0</v>
      </c>
      <c r="P73" s="18">
        <v>0</v>
      </c>
    </row>
    <row r="74" spans="1:18" ht="25.5" x14ac:dyDescent="0.25">
      <c r="A74" s="16" t="s">
        <v>84</v>
      </c>
      <c r="B74" s="18">
        <f t="shared" si="45"/>
        <v>0</v>
      </c>
      <c r="C74" s="56">
        <f t="shared" si="45"/>
        <v>0</v>
      </c>
      <c r="D74" s="18">
        <f t="shared" si="44"/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18">
        <v>0</v>
      </c>
      <c r="N74" s="18">
        <v>0</v>
      </c>
      <c r="O74" s="18">
        <v>0</v>
      </c>
      <c r="P74" s="18">
        <v>0</v>
      </c>
    </row>
    <row r="75" spans="1:18" x14ac:dyDescent="0.25">
      <c r="A75" s="9" t="s">
        <v>85</v>
      </c>
      <c r="B75" s="24">
        <f>B71+B68+B63+B53+B45+B37+B17+B11+B27</f>
        <v>14333161816.18</v>
      </c>
      <c r="C75" s="24">
        <f>C71+C68+C63+C53+C45+C37+C17+C11+C27</f>
        <v>14369970715.93</v>
      </c>
      <c r="D75" s="59">
        <f>D71+D68+D63+D53+D45+D37+D17+D11+D27</f>
        <v>11178051590.08</v>
      </c>
      <c r="E75" s="24">
        <f>E71+E68+E63+E53+E45+E37+E17+E11</f>
        <v>773236656.88000011</v>
      </c>
      <c r="F75" s="24">
        <f t="shared" ref="F75:P75" si="46">F71+F68+F63+F53+F45+F37+F17+F11+F27</f>
        <v>1143412074.9999998</v>
      </c>
      <c r="G75" s="24">
        <f t="shared" si="46"/>
        <v>1030274078.29</v>
      </c>
      <c r="H75" s="24">
        <f t="shared" si="46"/>
        <v>1135396870.71</v>
      </c>
      <c r="I75" s="24">
        <f t="shared" si="46"/>
        <v>1175011468.8600001</v>
      </c>
      <c r="J75" s="24">
        <f t="shared" si="46"/>
        <v>1078532338.6200001</v>
      </c>
      <c r="K75" s="24">
        <f t="shared" si="46"/>
        <v>1079696419.22</v>
      </c>
      <c r="L75" s="24">
        <f>L71+L68+L63+L53+L45+L37+L17+L11+L27</f>
        <v>1207639491.1000001</v>
      </c>
      <c r="M75" s="24">
        <f t="shared" si="46"/>
        <v>1121842811.6900001</v>
      </c>
      <c r="N75" s="24">
        <f>N71+N68+N63+N53+N45+N37+N17+N11+N27</f>
        <v>1433009379.71</v>
      </c>
      <c r="O75" s="24">
        <f t="shared" si="46"/>
        <v>0</v>
      </c>
      <c r="P75" s="24">
        <f t="shared" si="46"/>
        <v>0</v>
      </c>
      <c r="R75" s="8"/>
    </row>
    <row r="76" spans="1:18" x14ac:dyDescent="0.25">
      <c r="A76" s="25"/>
      <c r="B76" s="26"/>
      <c r="C76" s="58"/>
      <c r="D76" s="20"/>
      <c r="E76" s="20"/>
      <c r="F76" s="22"/>
      <c r="G76" s="22"/>
      <c r="H76" s="22"/>
      <c r="I76" s="22"/>
      <c r="J76" s="22"/>
      <c r="K76" s="22"/>
      <c r="L76" s="22"/>
      <c r="M76" s="19"/>
      <c r="N76" s="19"/>
      <c r="O76" s="19"/>
      <c r="P76" s="21"/>
    </row>
    <row r="77" spans="1:18" x14ac:dyDescent="0.25">
      <c r="A77" s="27" t="s">
        <v>86</v>
      </c>
      <c r="B77" s="28"/>
      <c r="C77" s="60"/>
      <c r="D77" s="29"/>
      <c r="E77" s="29"/>
      <c r="F77" s="29"/>
      <c r="G77" s="29"/>
      <c r="H77" s="29"/>
      <c r="I77" s="29"/>
      <c r="J77" s="29"/>
      <c r="K77" s="29"/>
      <c r="L77" s="29"/>
      <c r="M77" s="30"/>
      <c r="N77" s="30"/>
      <c r="O77" s="30"/>
      <c r="P77" s="30"/>
    </row>
    <row r="78" spans="1:18" x14ac:dyDescent="0.25">
      <c r="A78" s="13" t="s">
        <v>87</v>
      </c>
      <c r="B78" s="18">
        <f>+B79+B80</f>
        <v>0</v>
      </c>
      <c r="C78" s="56">
        <f>+C79+C80</f>
        <v>0</v>
      </c>
      <c r="D78" s="18">
        <f>+D79+D80</f>
        <v>0</v>
      </c>
      <c r="E78" s="18">
        <f>+E79+E80</f>
        <v>0</v>
      </c>
      <c r="F78" s="18">
        <f>+F79+F80</f>
        <v>0</v>
      </c>
      <c r="G78" s="18"/>
      <c r="H78" s="18"/>
      <c r="I78" s="18"/>
      <c r="J78" s="18"/>
      <c r="K78" s="18"/>
      <c r="L78" s="18"/>
      <c r="M78" s="18"/>
      <c r="N78" s="18"/>
      <c r="O78" s="18"/>
      <c r="P78" s="21"/>
    </row>
    <row r="79" spans="1:18" x14ac:dyDescent="0.25">
      <c r="A79" s="16" t="s">
        <v>88</v>
      </c>
      <c r="B79" s="18">
        <v>0</v>
      </c>
      <c r="C79" s="56">
        <v>0</v>
      </c>
      <c r="D79" s="18">
        <v>0</v>
      </c>
      <c r="E79" s="20">
        <v>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"/>
    </row>
    <row r="80" spans="1:18" ht="25.5" x14ac:dyDescent="0.25">
      <c r="A80" s="16" t="s">
        <v>89</v>
      </c>
      <c r="B80" s="31">
        <v>0</v>
      </c>
      <c r="C80" s="61">
        <v>0</v>
      </c>
      <c r="D80" s="31">
        <v>0</v>
      </c>
      <c r="E80" s="32">
        <v>0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3"/>
    </row>
    <row r="81" spans="1:16" x14ac:dyDescent="0.25">
      <c r="A81" s="13" t="s">
        <v>90</v>
      </c>
      <c r="B81" s="14">
        <f>+B82+B88+B89+B90</f>
        <v>0</v>
      </c>
      <c r="C81" s="53">
        <f>+C82+C88+C89+C90</f>
        <v>0</v>
      </c>
      <c r="D81" s="14">
        <f>+D82+D88+D89+D90</f>
        <v>0</v>
      </c>
      <c r="E81" s="14">
        <f>+E82+E88+E89+E90</f>
        <v>0</v>
      </c>
      <c r="F81" s="14">
        <f>+F82+F88+F89+F90</f>
        <v>0</v>
      </c>
      <c r="G81" s="14">
        <f>+G82+G88+G89+G90</f>
        <v>0</v>
      </c>
      <c r="H81" s="14">
        <f>+H82+H88+H89+H90</f>
        <v>0</v>
      </c>
      <c r="I81" s="14">
        <f>+I82+I88+I89+I90</f>
        <v>0</v>
      </c>
      <c r="J81" s="14">
        <f>+J82+J88+J89+J90</f>
        <v>0</v>
      </c>
      <c r="K81" s="14">
        <f>+K82+K88+K89+K90</f>
        <v>0</v>
      </c>
      <c r="L81" s="14">
        <f>+L82+L88+L89+L90</f>
        <v>0</v>
      </c>
      <c r="M81" s="14">
        <f>+M82+M88+M89+M90</f>
        <v>0</v>
      </c>
      <c r="N81" s="14">
        <f>+N82+N88+N89+N90</f>
        <v>0</v>
      </c>
      <c r="O81" s="14">
        <f>+O82+O88+O89+O90</f>
        <v>0</v>
      </c>
      <c r="P81" s="14">
        <f>+P82+P88+P89+P90</f>
        <v>0</v>
      </c>
    </row>
    <row r="82" spans="1:16" x14ac:dyDescent="0.25">
      <c r="A82" s="16" t="s">
        <v>91</v>
      </c>
      <c r="B82" s="18">
        <f t="shared" ref="B82:D89" si="47">+C82+D82+E82+F82+G82+H82+I82+J82+K82+L82+M82+N82</f>
        <v>0</v>
      </c>
      <c r="C82" s="56">
        <f t="shared" si="47"/>
        <v>0</v>
      </c>
      <c r="D82" s="18">
        <f t="shared" si="47"/>
        <v>0</v>
      </c>
      <c r="E82" s="18"/>
      <c r="F82" s="18"/>
      <c r="G82" s="18"/>
      <c r="H82" s="18"/>
      <c r="I82" s="18"/>
      <c r="J82" s="18"/>
      <c r="K82" s="18"/>
      <c r="L82" s="18"/>
      <c r="M82" s="19"/>
      <c r="N82" s="19"/>
      <c r="O82" s="19"/>
      <c r="P82" s="18"/>
    </row>
    <row r="83" spans="1:16" x14ac:dyDescent="0.25">
      <c r="A83" s="16"/>
      <c r="B83" s="18"/>
      <c r="C83" s="56"/>
      <c r="D83" s="18"/>
      <c r="E83" s="18"/>
      <c r="F83" s="18"/>
      <c r="G83" s="18"/>
      <c r="H83" s="18"/>
      <c r="I83" s="18"/>
      <c r="J83" s="18"/>
      <c r="K83" s="18"/>
      <c r="L83" s="18"/>
      <c r="M83" s="19"/>
      <c r="N83" s="19"/>
      <c r="O83" s="19"/>
      <c r="P83" s="18"/>
    </row>
    <row r="84" spans="1:16" x14ac:dyDescent="0.25">
      <c r="A84" s="16"/>
      <c r="B84" s="18"/>
      <c r="C84" s="56"/>
      <c r="D84" s="18"/>
      <c r="E84" s="18"/>
      <c r="F84" s="18"/>
      <c r="G84" s="18"/>
      <c r="H84" s="18"/>
      <c r="I84" s="18"/>
      <c r="J84" s="18"/>
      <c r="K84" s="18"/>
      <c r="L84" s="18"/>
      <c r="M84" s="19"/>
      <c r="N84" s="19"/>
      <c r="O84" s="19"/>
      <c r="P84" s="18"/>
    </row>
    <row r="85" spans="1:16" x14ac:dyDescent="0.25">
      <c r="A85" s="16"/>
      <c r="B85" s="18"/>
      <c r="C85" s="56"/>
      <c r="D85" s="18"/>
      <c r="E85" s="18"/>
      <c r="F85" s="18"/>
      <c r="G85" s="18"/>
      <c r="H85" s="18"/>
      <c r="I85" s="18"/>
      <c r="J85" s="18"/>
      <c r="K85" s="18"/>
      <c r="L85" s="18"/>
      <c r="M85" s="19"/>
      <c r="N85" s="19"/>
      <c r="O85" s="19"/>
      <c r="P85" s="18"/>
    </row>
    <row r="86" spans="1:16" x14ac:dyDescent="0.25">
      <c r="A86" s="16"/>
      <c r="B86" s="18"/>
      <c r="C86" s="56"/>
      <c r="D86" s="18"/>
      <c r="E86" s="18"/>
      <c r="F86" s="18"/>
      <c r="G86" s="18"/>
      <c r="H86" s="18"/>
      <c r="I86" s="18"/>
      <c r="J86" s="18"/>
      <c r="K86" s="18"/>
      <c r="L86" s="18"/>
      <c r="M86" s="19"/>
      <c r="N86" s="19"/>
      <c r="O86" s="19"/>
      <c r="P86" s="18"/>
    </row>
    <row r="87" spans="1:16" x14ac:dyDescent="0.25">
      <c r="A87" s="16"/>
      <c r="B87" s="18"/>
      <c r="C87" s="56"/>
      <c r="D87" s="18"/>
      <c r="E87" s="18"/>
      <c r="F87" s="18"/>
      <c r="G87" s="18"/>
      <c r="H87" s="18"/>
      <c r="I87" s="18"/>
      <c r="J87" s="18"/>
      <c r="K87" s="18"/>
      <c r="L87" s="18"/>
      <c r="M87" s="19"/>
      <c r="N87" s="19"/>
      <c r="O87" s="19"/>
      <c r="P87" s="18"/>
    </row>
    <row r="88" spans="1:16" x14ac:dyDescent="0.25">
      <c r="A88" s="16" t="s">
        <v>92</v>
      </c>
      <c r="B88" s="18">
        <f t="shared" si="47"/>
        <v>0</v>
      </c>
      <c r="C88" s="56">
        <f t="shared" si="47"/>
        <v>0</v>
      </c>
      <c r="D88" s="18">
        <f t="shared" si="47"/>
        <v>0</v>
      </c>
      <c r="E88" s="18">
        <v>0</v>
      </c>
      <c r="F88" s="18"/>
      <c r="G88" s="18"/>
      <c r="H88" s="18"/>
      <c r="I88" s="18"/>
      <c r="J88" s="18"/>
      <c r="K88" s="18"/>
      <c r="L88" s="18"/>
      <c r="M88" s="18"/>
      <c r="N88" s="19"/>
      <c r="O88" s="19"/>
      <c r="P88" s="21"/>
    </row>
    <row r="89" spans="1:16" x14ac:dyDescent="0.25">
      <c r="A89" s="13" t="s">
        <v>93</v>
      </c>
      <c r="B89" s="18">
        <f t="shared" si="47"/>
        <v>0</v>
      </c>
      <c r="C89" s="56">
        <f t="shared" si="47"/>
        <v>0</v>
      </c>
      <c r="D89" s="18">
        <f t="shared" si="47"/>
        <v>0</v>
      </c>
      <c r="E89" s="18">
        <v>0</v>
      </c>
      <c r="F89" s="18"/>
      <c r="G89" s="18"/>
      <c r="H89" s="18"/>
      <c r="I89" s="18"/>
      <c r="J89" s="18"/>
      <c r="K89" s="18"/>
      <c r="L89" s="18"/>
      <c r="M89" s="18"/>
      <c r="N89" s="19"/>
      <c r="O89" s="19"/>
      <c r="P89" s="21"/>
    </row>
    <row r="90" spans="1:16" x14ac:dyDescent="0.25">
      <c r="A90" s="16" t="s">
        <v>94</v>
      </c>
      <c r="B90" s="18">
        <f>+C90+D90+E90+F90+G90+H90+I90</f>
        <v>0</v>
      </c>
      <c r="C90" s="56">
        <f>+D90+E90+F90+G90+H90+I90+J90</f>
        <v>0</v>
      </c>
      <c r="D90" s="18">
        <f>+E90+F90+G90+H90+I90+J90+K90</f>
        <v>0</v>
      </c>
      <c r="E90" s="18">
        <v>0</v>
      </c>
      <c r="F90" s="18"/>
      <c r="G90" s="18"/>
      <c r="H90" s="18"/>
      <c r="I90" s="18"/>
      <c r="J90" s="18"/>
      <c r="K90" s="18"/>
      <c r="L90" s="18"/>
      <c r="M90" s="18"/>
      <c r="N90" s="19"/>
      <c r="O90" s="19"/>
      <c r="P90" s="21"/>
    </row>
    <row r="91" spans="1:16" x14ac:dyDescent="0.25">
      <c r="A91" s="9">
        <v>3219</v>
      </c>
      <c r="B91" s="34">
        <f>+B89+B81</f>
        <v>0</v>
      </c>
      <c r="C91" s="62">
        <f>+C89+C81</f>
        <v>0</v>
      </c>
      <c r="D91" s="34">
        <f>+D89+D81</f>
        <v>0</v>
      </c>
      <c r="E91" s="34">
        <f>+E89+E81+E78</f>
        <v>0</v>
      </c>
      <c r="F91" s="34">
        <f>+F89+F81+F78</f>
        <v>0</v>
      </c>
      <c r="G91" s="34">
        <f>+G89+G81+G78</f>
        <v>0</v>
      </c>
      <c r="H91" s="34">
        <f>+H89+H81+H78</f>
        <v>0</v>
      </c>
      <c r="I91" s="34">
        <f>+I89+I81+I78</f>
        <v>0</v>
      </c>
      <c r="J91" s="34">
        <f>+J89+J81+J78</f>
        <v>0</v>
      </c>
      <c r="K91" s="34">
        <f>+K89+K81+K78</f>
        <v>0</v>
      </c>
      <c r="L91" s="34">
        <f>+L89+L81+L78</f>
        <v>0</v>
      </c>
      <c r="M91" s="34">
        <f>+M89+M81+M78</f>
        <v>0</v>
      </c>
      <c r="N91" s="34">
        <f>+N89+N81+N78</f>
        <v>0</v>
      </c>
      <c r="O91" s="34">
        <f>+O89+O81+O78</f>
        <v>0</v>
      </c>
      <c r="P91" s="34">
        <f>+P89+P81+P78</f>
        <v>0</v>
      </c>
    </row>
    <row r="92" spans="1:16" x14ac:dyDescent="0.25">
      <c r="A92" s="35"/>
      <c r="B92" s="22"/>
      <c r="C92" s="57"/>
      <c r="D92" s="22"/>
      <c r="E92" s="22"/>
      <c r="F92" s="22"/>
      <c r="G92" s="22"/>
      <c r="H92" s="22"/>
      <c r="I92" s="22"/>
      <c r="J92" s="22"/>
      <c r="K92" s="22"/>
      <c r="L92" s="22"/>
      <c r="M92" s="19"/>
      <c r="N92" s="19"/>
      <c r="O92" s="19"/>
      <c r="P92" s="21"/>
    </row>
    <row r="93" spans="1:16" x14ac:dyDescent="0.25">
      <c r="A93" s="36" t="s">
        <v>95</v>
      </c>
      <c r="B93" s="37">
        <f>+B91+B75</f>
        <v>14333161816.18</v>
      </c>
      <c r="C93" s="37">
        <f>+C91+C75</f>
        <v>14369970715.93</v>
      </c>
      <c r="D93" s="37">
        <f>+D91+D75</f>
        <v>11178051590.08</v>
      </c>
      <c r="E93" s="63">
        <f>+E91+E75</f>
        <v>773236656.88000011</v>
      </c>
      <c r="F93" s="68">
        <f>+F91+F75</f>
        <v>1143412074.9999998</v>
      </c>
      <c r="G93" s="68">
        <f>+G91+G75</f>
        <v>1030274078.29</v>
      </c>
      <c r="H93" s="68">
        <f>+H91+H75</f>
        <v>1135396870.71</v>
      </c>
      <c r="I93" s="68">
        <f>+I91+I75</f>
        <v>1175011468.8600001</v>
      </c>
      <c r="J93" s="68">
        <f>+J91+J75</f>
        <v>1078532338.6200001</v>
      </c>
      <c r="K93" s="37">
        <f>+K91+K75</f>
        <v>1079696419.22</v>
      </c>
      <c r="L93" s="37">
        <f>+L91+L75</f>
        <v>1207639491.1000001</v>
      </c>
      <c r="M93" s="37">
        <f>+M91+M75</f>
        <v>1121842811.6900001</v>
      </c>
      <c r="N93" s="37">
        <f>+N91+N75</f>
        <v>1433009379.71</v>
      </c>
      <c r="O93" s="37">
        <f>+O91+O75</f>
        <v>0</v>
      </c>
      <c r="P93" s="37">
        <f>+P91+P75</f>
        <v>0</v>
      </c>
    </row>
    <row r="94" spans="1:16" ht="16.5" x14ac:dyDescent="0.3">
      <c r="D94" s="2"/>
      <c r="E94" s="2"/>
      <c r="F94" s="2"/>
      <c r="G94" s="2"/>
      <c r="H94" s="38"/>
      <c r="I94" s="38"/>
      <c r="J94" s="38"/>
      <c r="K94" s="39"/>
      <c r="L94" s="38"/>
      <c r="M94" s="40"/>
      <c r="N94" s="41"/>
      <c r="O94" s="41"/>
    </row>
    <row r="95" spans="1:16" ht="16.5" x14ac:dyDescent="0.3">
      <c r="D95" s="42"/>
      <c r="E95" s="2"/>
      <c r="F95" s="2"/>
      <c r="G95" s="2"/>
      <c r="H95" s="38"/>
      <c r="I95" s="38"/>
      <c r="J95" s="38"/>
      <c r="K95" s="39"/>
      <c r="L95" s="40"/>
      <c r="M95" s="40"/>
      <c r="N95" s="41"/>
      <c r="O95" s="41"/>
    </row>
    <row r="96" spans="1:16" ht="16.5" x14ac:dyDescent="0.3">
      <c r="D96" s="2"/>
      <c r="E96" s="2"/>
      <c r="F96" s="2"/>
      <c r="G96" s="2"/>
      <c r="H96" s="38"/>
      <c r="I96" s="38"/>
      <c r="J96" s="38"/>
      <c r="K96" s="43"/>
      <c r="L96" s="41"/>
      <c r="M96" s="41"/>
      <c r="N96" s="41"/>
      <c r="O96" s="41"/>
    </row>
    <row r="97" spans="1:15" ht="16.5" x14ac:dyDescent="0.3">
      <c r="A97" s="2" t="s">
        <v>117</v>
      </c>
      <c r="B97" s="2"/>
      <c r="C97" s="2"/>
      <c r="D97" s="2"/>
      <c r="E97" s="2"/>
      <c r="F97" s="2"/>
      <c r="G97" s="2"/>
      <c r="H97" s="38"/>
      <c r="I97" s="38"/>
      <c r="J97" s="38"/>
      <c r="K97" s="43"/>
      <c r="L97" s="41"/>
      <c r="M97" s="41"/>
      <c r="N97" s="41"/>
      <c r="O97" s="41"/>
    </row>
    <row r="98" spans="1:15" ht="16.5" x14ac:dyDescent="0.3">
      <c r="A98" s="2" t="s">
        <v>118</v>
      </c>
      <c r="B98" s="2"/>
      <c r="C98" s="2"/>
      <c r="D98" s="2"/>
      <c r="E98" s="2"/>
      <c r="F98" s="2"/>
      <c r="G98" s="2"/>
      <c r="H98" s="38"/>
      <c r="I98" s="38"/>
      <c r="J98" s="38"/>
      <c r="K98" s="43"/>
      <c r="L98" s="41"/>
      <c r="M98" s="41"/>
      <c r="N98" s="44"/>
      <c r="O98" s="41"/>
    </row>
    <row r="99" spans="1:15" ht="16.5" x14ac:dyDescent="0.3">
      <c r="A99" s="2" t="s">
        <v>119</v>
      </c>
      <c r="B99" s="2"/>
      <c r="C99" s="2"/>
      <c r="D99" s="2"/>
      <c r="E99" s="45"/>
      <c r="F99" s="2"/>
      <c r="G99" s="2"/>
      <c r="H99" s="38"/>
      <c r="I99" s="38"/>
      <c r="J99" s="38"/>
      <c r="K99" s="43"/>
      <c r="L99" s="44"/>
      <c r="M99" s="41"/>
      <c r="N99" s="44"/>
      <c r="O99" s="41"/>
    </row>
    <row r="100" spans="1:15" ht="16.5" x14ac:dyDescent="0.3">
      <c r="A100" s="2"/>
      <c r="B100" s="2"/>
      <c r="C100" s="2"/>
      <c r="D100" s="2"/>
      <c r="E100" s="2"/>
      <c r="F100" s="2"/>
      <c r="G100" s="52"/>
      <c r="H100" s="38"/>
      <c r="I100" s="46"/>
      <c r="J100" s="38"/>
      <c r="K100" s="43"/>
      <c r="L100" s="41"/>
      <c r="M100" s="41"/>
      <c r="N100" s="41"/>
      <c r="O100" s="41"/>
    </row>
    <row r="101" spans="1:15" ht="16.5" x14ac:dyDescent="0.3">
      <c r="A101" s="2"/>
      <c r="B101" s="2"/>
      <c r="C101" s="2"/>
      <c r="D101" s="45"/>
      <c r="E101" s="2"/>
      <c r="F101" s="2"/>
      <c r="G101" s="2"/>
      <c r="H101" s="38"/>
      <c r="I101" s="38"/>
      <c r="J101" s="38"/>
      <c r="K101" s="41"/>
      <c r="L101" s="41"/>
      <c r="M101" s="41"/>
      <c r="N101" s="44"/>
      <c r="O101" s="41"/>
    </row>
    <row r="102" spans="1:15" ht="16.5" x14ac:dyDescent="0.3">
      <c r="A102" s="2"/>
      <c r="B102" s="2"/>
      <c r="C102" s="2"/>
      <c r="D102" s="2"/>
      <c r="E102" s="2"/>
      <c r="F102" s="47"/>
      <c r="G102" s="2"/>
      <c r="H102" s="48"/>
      <c r="I102" s="48"/>
      <c r="J102" s="38"/>
      <c r="K102" s="41"/>
      <c r="L102" s="41"/>
      <c r="M102" s="41"/>
      <c r="N102" s="41"/>
      <c r="O102" s="41"/>
    </row>
    <row r="103" spans="1:15" ht="16.5" x14ac:dyDescent="0.3">
      <c r="A103" s="2" t="s">
        <v>96</v>
      </c>
      <c r="B103" s="2"/>
      <c r="C103" s="2"/>
      <c r="D103" s="2"/>
      <c r="E103" s="2"/>
      <c r="F103" s="2"/>
      <c r="G103" s="49"/>
      <c r="H103" s="38"/>
      <c r="I103" s="38"/>
      <c r="J103" s="38"/>
      <c r="K103" s="41"/>
      <c r="L103" s="41"/>
      <c r="M103" s="41"/>
      <c r="N103" s="41"/>
      <c r="O103" s="41"/>
    </row>
    <row r="104" spans="1:15" ht="16.5" x14ac:dyDescent="0.3">
      <c r="A104" s="50" t="s">
        <v>97</v>
      </c>
      <c r="B104" s="50"/>
      <c r="C104" s="50"/>
      <c r="D104" s="2"/>
      <c r="E104" s="2"/>
      <c r="F104" s="47"/>
      <c r="G104" s="51"/>
      <c r="H104" s="8"/>
      <c r="I104" s="38"/>
      <c r="J104" s="38"/>
      <c r="K104" s="41"/>
      <c r="L104" s="41"/>
      <c r="M104" s="41"/>
      <c r="N104" s="41"/>
      <c r="O104" s="41"/>
    </row>
    <row r="105" spans="1:15" ht="16.5" x14ac:dyDescent="0.3">
      <c r="A105" s="50" t="s">
        <v>98</v>
      </c>
      <c r="B105" s="50"/>
      <c r="C105" s="50"/>
      <c r="D105" s="45"/>
      <c r="E105" s="2"/>
      <c r="F105" s="2"/>
      <c r="G105" s="2"/>
      <c r="I105" s="38"/>
      <c r="J105" s="38"/>
      <c r="K105" s="41"/>
      <c r="L105" s="41"/>
      <c r="M105" s="41"/>
      <c r="N105" s="41"/>
      <c r="O105" s="41"/>
    </row>
    <row r="106" spans="1:15" ht="16.5" x14ac:dyDescent="0.3">
      <c r="A106" s="2"/>
      <c r="B106" s="2"/>
      <c r="C106" s="2"/>
      <c r="D106" s="2"/>
      <c r="E106" s="2"/>
      <c r="F106" s="47"/>
      <c r="G106" s="2"/>
      <c r="I106" s="38"/>
      <c r="J106" s="38"/>
      <c r="K106" s="41"/>
      <c r="L106" s="41"/>
      <c r="M106" s="41"/>
      <c r="N106" s="41"/>
      <c r="O106" s="41"/>
    </row>
    <row r="107" spans="1:15" ht="16.5" x14ac:dyDescent="0.3">
      <c r="A107" s="2"/>
      <c r="B107" s="2"/>
      <c r="C107" s="2"/>
      <c r="D107" s="2"/>
      <c r="E107" s="2"/>
      <c r="F107" s="2"/>
      <c r="G107" s="12"/>
      <c r="H107" s="38"/>
      <c r="I107" s="38"/>
      <c r="J107" s="38"/>
      <c r="K107" s="41"/>
      <c r="L107" s="44"/>
      <c r="M107" s="41"/>
      <c r="N107" s="41"/>
      <c r="O107" s="41"/>
    </row>
    <row r="108" spans="1:15" ht="16.5" x14ac:dyDescent="0.3">
      <c r="A108" s="2" t="s">
        <v>99</v>
      </c>
      <c r="B108" s="2"/>
      <c r="C108" s="2"/>
      <c r="D108" s="2"/>
      <c r="E108" s="2"/>
      <c r="F108" s="2"/>
      <c r="G108" s="2"/>
      <c r="H108" s="38"/>
      <c r="I108" s="38"/>
      <c r="J108" s="38"/>
      <c r="K108" s="41"/>
      <c r="L108" s="41"/>
      <c r="M108" s="41"/>
      <c r="N108" s="41"/>
      <c r="O108" s="41"/>
    </row>
    <row r="109" spans="1:15" ht="16.5" x14ac:dyDescent="0.3">
      <c r="A109" s="50" t="s">
        <v>100</v>
      </c>
      <c r="B109" s="50"/>
      <c r="C109" s="50"/>
      <c r="D109" s="2"/>
      <c r="E109" s="2"/>
      <c r="F109" s="2"/>
      <c r="G109" s="2"/>
      <c r="H109" s="41"/>
      <c r="I109" s="41"/>
      <c r="J109" s="41"/>
      <c r="K109" s="41"/>
      <c r="L109" s="44"/>
      <c r="M109" s="41"/>
      <c r="N109" s="41"/>
      <c r="O109" s="41"/>
    </row>
    <row r="110" spans="1:15" ht="16.5" x14ac:dyDescent="0.3">
      <c r="A110" s="50" t="s">
        <v>101</v>
      </c>
      <c r="B110" s="50"/>
      <c r="C110" s="50"/>
      <c r="D110" s="2"/>
      <c r="E110" s="2"/>
      <c r="F110" s="2"/>
      <c r="G110" s="2"/>
      <c r="H110" s="41"/>
      <c r="I110" s="41"/>
      <c r="J110" s="41"/>
      <c r="K110" s="41"/>
      <c r="L110" s="41"/>
      <c r="M110" s="41"/>
      <c r="N110" s="41"/>
      <c r="O110" s="41"/>
    </row>
    <row r="111" spans="1:15" ht="16.5" x14ac:dyDescent="0.3">
      <c r="A111" s="50"/>
      <c r="B111" s="50"/>
      <c r="C111" s="50"/>
      <c r="D111" s="2"/>
      <c r="E111" s="2"/>
      <c r="F111" s="2"/>
      <c r="G111" s="2"/>
      <c r="H111" s="41"/>
      <c r="I111" s="41"/>
      <c r="J111" s="41"/>
      <c r="K111" s="41"/>
      <c r="L111" s="41"/>
      <c r="M111" s="41"/>
      <c r="N111" s="41"/>
      <c r="O111" s="41"/>
    </row>
    <row r="112" spans="1:15" ht="16.5" x14ac:dyDescent="0.3">
      <c r="A112" s="2"/>
      <c r="B112" s="2"/>
      <c r="C112" s="2"/>
      <c r="D112" s="2"/>
      <c r="E112" s="52"/>
      <c r="F112" s="2"/>
      <c r="G112" s="2"/>
      <c r="H112" s="41"/>
      <c r="I112" s="41"/>
      <c r="J112" s="41"/>
      <c r="K112" s="41"/>
      <c r="L112" s="41"/>
      <c r="M112" s="41"/>
      <c r="N112" s="41"/>
      <c r="O112" s="41"/>
    </row>
    <row r="113" spans="1:15" ht="16.5" x14ac:dyDescent="0.3">
      <c r="A113" s="2" t="s">
        <v>102</v>
      </c>
      <c r="B113" s="2"/>
      <c r="C113" s="2"/>
      <c r="D113" s="2"/>
      <c r="E113" s="2"/>
      <c r="F113" s="2"/>
      <c r="G113" s="2"/>
      <c r="H113" s="41"/>
      <c r="I113" s="41"/>
      <c r="J113" s="41"/>
      <c r="K113" s="41"/>
      <c r="L113" s="41"/>
      <c r="M113" s="41"/>
      <c r="N113" s="41"/>
      <c r="O113" s="41"/>
    </row>
    <row r="114" spans="1:15" ht="16.5" x14ac:dyDescent="0.3">
      <c r="A114" s="50" t="s">
        <v>103</v>
      </c>
      <c r="B114" s="50"/>
      <c r="C114" s="50"/>
      <c r="D114" s="38"/>
      <c r="E114" s="38"/>
      <c r="F114" s="38"/>
      <c r="G114" s="38"/>
      <c r="H114" s="41"/>
      <c r="I114" s="41"/>
      <c r="J114" s="41"/>
      <c r="K114" s="41"/>
      <c r="L114" s="41"/>
      <c r="M114" s="41"/>
      <c r="N114" s="41"/>
      <c r="O114" s="41"/>
    </row>
    <row r="115" spans="1:15" ht="16.5" x14ac:dyDescent="0.3">
      <c r="A115" s="50" t="s">
        <v>104</v>
      </c>
      <c r="B115" s="50"/>
      <c r="C115" s="50"/>
      <c r="D115" s="38"/>
      <c r="E115" s="38"/>
      <c r="F115" s="38"/>
      <c r="G115" s="38"/>
      <c r="H115" s="33"/>
      <c r="I115" s="33"/>
      <c r="J115" s="33"/>
      <c r="K115" s="33"/>
      <c r="L115" s="33"/>
    </row>
    <row r="116" spans="1:15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5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5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5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5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5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5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5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</sheetData>
  <mergeCells count="5">
    <mergeCell ref="B8:C8"/>
    <mergeCell ref="A4:L4"/>
    <mergeCell ref="A5:L5"/>
    <mergeCell ref="A6:L6"/>
    <mergeCell ref="D8:N8"/>
  </mergeCells>
  <pageMargins left="0" right="0" top="0.16" bottom="0" header="0.17" footer="0.15748031496063"/>
  <pageSetup paperSize="5" scale="8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D406E-6177-4565-A544-4ACA59F52C5F}">
  <dimension ref="A1:C110"/>
  <sheetViews>
    <sheetView topLeftCell="A16" workbookViewId="0">
      <selection activeCell="B9" sqref="B9"/>
    </sheetView>
  </sheetViews>
  <sheetFormatPr baseColWidth="10" defaultColWidth="9.140625" defaultRowHeight="15" x14ac:dyDescent="0.25"/>
  <cols>
    <col min="1" max="1" width="54.5703125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103" t="s">
        <v>106</v>
      </c>
      <c r="B1" s="103"/>
      <c r="C1" s="103"/>
    </row>
    <row r="2" spans="1:3" ht="18" x14ac:dyDescent="0.25">
      <c r="A2" s="103" t="s">
        <v>107</v>
      </c>
      <c r="B2" s="103"/>
      <c r="C2" s="103"/>
    </row>
    <row r="3" spans="1:3" ht="15.75" x14ac:dyDescent="0.25">
      <c r="A3" s="104" t="s">
        <v>108</v>
      </c>
      <c r="B3" s="104"/>
      <c r="C3" s="104"/>
    </row>
    <row r="4" spans="1:3" x14ac:dyDescent="0.25">
      <c r="A4" s="105" t="s">
        <v>1</v>
      </c>
      <c r="B4" s="105"/>
      <c r="C4" s="105"/>
    </row>
    <row r="5" spans="1:3" ht="19.5" customHeight="1" x14ac:dyDescent="0.25">
      <c r="A5" s="3"/>
      <c r="B5" s="3"/>
      <c r="C5" s="3"/>
    </row>
    <row r="7" spans="1:3" ht="29.25" customHeight="1" x14ac:dyDescent="0.25">
      <c r="A7" s="72" t="s">
        <v>4</v>
      </c>
      <c r="B7" s="6" t="s">
        <v>109</v>
      </c>
      <c r="C7" s="6" t="s">
        <v>110</v>
      </c>
    </row>
    <row r="8" spans="1:3" x14ac:dyDescent="0.25">
      <c r="A8" s="73" t="s">
        <v>20</v>
      </c>
      <c r="B8" s="74"/>
      <c r="C8" s="74"/>
    </row>
    <row r="9" spans="1:3" x14ac:dyDescent="0.25">
      <c r="A9" s="75" t="s">
        <v>21</v>
      </c>
      <c r="B9" s="76">
        <f>+B10+B11+B12+B13+B14</f>
        <v>829991366</v>
      </c>
      <c r="C9" s="77"/>
    </row>
    <row r="10" spans="1:3" x14ac:dyDescent="0.25">
      <c r="A10" s="78" t="s">
        <v>22</v>
      </c>
      <c r="B10" s="79">
        <v>696085905</v>
      </c>
      <c r="C10" s="79"/>
    </row>
    <row r="11" spans="1:3" x14ac:dyDescent="0.25">
      <c r="A11" s="78" t="s">
        <v>23</v>
      </c>
      <c r="B11" s="79">
        <v>42185680</v>
      </c>
    </row>
    <row r="12" spans="1:3" x14ac:dyDescent="0.25">
      <c r="A12" s="78" t="s">
        <v>24</v>
      </c>
      <c r="B12" s="79">
        <v>0</v>
      </c>
    </row>
    <row r="13" spans="1:3" x14ac:dyDescent="0.25">
      <c r="A13" s="78" t="s">
        <v>25</v>
      </c>
      <c r="B13" s="79">
        <v>0</v>
      </c>
    </row>
    <row r="14" spans="1:3" x14ac:dyDescent="0.25">
      <c r="A14" s="78" t="s">
        <v>26</v>
      </c>
      <c r="B14" s="79">
        <v>91719781</v>
      </c>
    </row>
    <row r="15" spans="1:3" x14ac:dyDescent="0.25">
      <c r="A15" s="75" t="s">
        <v>27</v>
      </c>
      <c r="B15" s="80">
        <f>B16+B17+B18+B19+B20+B21+B22+B23+B24</f>
        <v>516581862</v>
      </c>
    </row>
    <row r="16" spans="1:3" x14ac:dyDescent="0.25">
      <c r="A16" s="78" t="s">
        <v>28</v>
      </c>
      <c r="B16" s="79">
        <v>38883408</v>
      </c>
    </row>
    <row r="17" spans="1:2" x14ac:dyDescent="0.25">
      <c r="A17" s="78" t="s">
        <v>29</v>
      </c>
      <c r="B17" s="79">
        <v>13164399</v>
      </c>
    </row>
    <row r="18" spans="1:2" x14ac:dyDescent="0.25">
      <c r="A18" s="78" t="s">
        <v>30</v>
      </c>
      <c r="B18" s="79">
        <v>21485772</v>
      </c>
    </row>
    <row r="19" spans="1:2" ht="18" customHeight="1" x14ac:dyDescent="0.25">
      <c r="A19" s="78" t="s">
        <v>31</v>
      </c>
      <c r="B19" s="79">
        <v>6489026</v>
      </c>
    </row>
    <row r="20" spans="1:2" x14ac:dyDescent="0.25">
      <c r="A20" s="78" t="s">
        <v>32</v>
      </c>
      <c r="B20" s="79">
        <v>61304837</v>
      </c>
    </row>
    <row r="21" spans="1:2" x14ac:dyDescent="0.25">
      <c r="A21" s="78" t="s">
        <v>33</v>
      </c>
      <c r="B21" s="79">
        <v>24155843</v>
      </c>
    </row>
    <row r="22" spans="1:2" ht="30" x14ac:dyDescent="0.25">
      <c r="A22" s="78" t="s">
        <v>34</v>
      </c>
      <c r="B22" s="79">
        <v>20781446</v>
      </c>
    </row>
    <row r="23" spans="1:2" ht="30" x14ac:dyDescent="0.25">
      <c r="A23" s="78" t="s">
        <v>35</v>
      </c>
      <c r="B23" s="79">
        <v>323232721</v>
      </c>
    </row>
    <row r="24" spans="1:2" x14ac:dyDescent="0.25">
      <c r="A24" s="78" t="s">
        <v>36</v>
      </c>
      <c r="B24" s="79">
        <v>7084410</v>
      </c>
    </row>
    <row r="25" spans="1:2" x14ac:dyDescent="0.25">
      <c r="A25" s="75" t="s">
        <v>37</v>
      </c>
      <c r="B25" s="80">
        <f>+B26+B27+B28+B29+B30+B31+B32+B33+B34</f>
        <v>109154770</v>
      </c>
    </row>
    <row r="26" spans="1:2" x14ac:dyDescent="0.25">
      <c r="A26" s="78" t="s">
        <v>38</v>
      </c>
      <c r="B26" s="79">
        <v>1700000</v>
      </c>
    </row>
    <row r="27" spans="1:2" x14ac:dyDescent="0.25">
      <c r="A27" s="78" t="s">
        <v>39</v>
      </c>
      <c r="B27" s="79">
        <v>4800000</v>
      </c>
    </row>
    <row r="28" spans="1:2" x14ac:dyDescent="0.25">
      <c r="A28" s="78" t="s">
        <v>40</v>
      </c>
      <c r="B28" s="79">
        <v>57681627</v>
      </c>
    </row>
    <row r="29" spans="1:2" x14ac:dyDescent="0.25">
      <c r="A29" s="78" t="s">
        <v>41</v>
      </c>
      <c r="B29" s="79">
        <v>400000</v>
      </c>
    </row>
    <row r="30" spans="1:2" x14ac:dyDescent="0.25">
      <c r="A30" s="78" t="s">
        <v>42</v>
      </c>
      <c r="B30" s="79">
        <v>570200</v>
      </c>
    </row>
    <row r="31" spans="1:2" ht="30" x14ac:dyDescent="0.25">
      <c r="A31" s="78" t="s">
        <v>43</v>
      </c>
      <c r="B31" s="79">
        <v>2724000</v>
      </c>
    </row>
    <row r="32" spans="1:2" ht="30" x14ac:dyDescent="0.25">
      <c r="A32" s="78" t="s">
        <v>44</v>
      </c>
      <c r="B32" s="79">
        <v>11900000</v>
      </c>
    </row>
    <row r="33" spans="1:2" ht="30" x14ac:dyDescent="0.25">
      <c r="A33" s="78" t="s">
        <v>45</v>
      </c>
      <c r="B33" s="79">
        <v>0</v>
      </c>
    </row>
    <row r="34" spans="1:2" x14ac:dyDescent="0.25">
      <c r="A34" s="78" t="s">
        <v>46</v>
      </c>
      <c r="B34" s="79">
        <v>29378943</v>
      </c>
    </row>
    <row r="35" spans="1:2" x14ac:dyDescent="0.25">
      <c r="A35" s="75" t="s">
        <v>47</v>
      </c>
      <c r="B35" s="80">
        <f>B36+B37+B38+B39+B40+B41+B42</f>
        <v>12775836889</v>
      </c>
    </row>
    <row r="36" spans="1:2" ht="30" x14ac:dyDescent="0.25">
      <c r="A36" s="78" t="s">
        <v>48</v>
      </c>
      <c r="B36" s="79">
        <v>2573793074</v>
      </c>
    </row>
    <row r="37" spans="1:2" ht="30" x14ac:dyDescent="0.25">
      <c r="A37" s="78" t="s">
        <v>49</v>
      </c>
      <c r="B37" s="79">
        <v>9594966537</v>
      </c>
    </row>
    <row r="38" spans="1:2" ht="30" x14ac:dyDescent="0.25">
      <c r="A38" s="78" t="s">
        <v>50</v>
      </c>
      <c r="B38" s="79">
        <v>0</v>
      </c>
    </row>
    <row r="39" spans="1:2" ht="30" x14ac:dyDescent="0.25">
      <c r="A39" s="78" t="s">
        <v>51</v>
      </c>
      <c r="B39" s="79">
        <v>0</v>
      </c>
    </row>
    <row r="40" spans="1:2" ht="30" x14ac:dyDescent="0.25">
      <c r="A40" s="78" t="s">
        <v>52</v>
      </c>
      <c r="B40" s="79">
        <v>0</v>
      </c>
    </row>
    <row r="41" spans="1:2" ht="30" x14ac:dyDescent="0.25">
      <c r="A41" s="78" t="s">
        <v>53</v>
      </c>
      <c r="B41" s="79">
        <v>1350000</v>
      </c>
    </row>
    <row r="42" spans="1:2" ht="30" x14ac:dyDescent="0.25">
      <c r="A42" s="78" t="s">
        <v>54</v>
      </c>
      <c r="B42" s="79">
        <v>605727278</v>
      </c>
    </row>
    <row r="43" spans="1:2" x14ac:dyDescent="0.25">
      <c r="A43" s="75" t="s">
        <v>55</v>
      </c>
      <c r="B43" s="80">
        <f>B44+B45+B46+B47+B48+B49+B50</f>
        <v>0</v>
      </c>
    </row>
    <row r="44" spans="1:2" x14ac:dyDescent="0.25">
      <c r="A44" s="78" t="s">
        <v>56</v>
      </c>
      <c r="B44" s="79">
        <v>0</v>
      </c>
    </row>
    <row r="45" spans="1:2" ht="30" x14ac:dyDescent="0.25">
      <c r="A45" s="78" t="s">
        <v>57</v>
      </c>
      <c r="B45" s="79">
        <v>0</v>
      </c>
    </row>
    <row r="46" spans="1:2" ht="30" x14ac:dyDescent="0.25">
      <c r="A46" s="78" t="s">
        <v>58</v>
      </c>
      <c r="B46" s="79">
        <v>0</v>
      </c>
    </row>
    <row r="47" spans="1:2" ht="30" x14ac:dyDescent="0.25">
      <c r="A47" s="78" t="s">
        <v>59</v>
      </c>
      <c r="B47" s="79">
        <v>0</v>
      </c>
    </row>
    <row r="48" spans="1:2" ht="30" x14ac:dyDescent="0.25">
      <c r="A48" s="78" t="s">
        <v>60</v>
      </c>
      <c r="B48" s="79">
        <v>0</v>
      </c>
    </row>
    <row r="49" spans="1:2" x14ac:dyDescent="0.25">
      <c r="A49" s="78" t="s">
        <v>61</v>
      </c>
      <c r="B49" s="79">
        <v>0</v>
      </c>
    </row>
    <row r="50" spans="1:2" ht="30" x14ac:dyDescent="0.25">
      <c r="A50" s="78" t="s">
        <v>62</v>
      </c>
      <c r="B50" s="79">
        <v>0</v>
      </c>
    </row>
    <row r="51" spans="1:2" x14ac:dyDescent="0.25">
      <c r="A51" s="81" t="s">
        <v>63</v>
      </c>
      <c r="B51" s="80">
        <f>B52+B53+B54+B55+B56+B57+B58+B59+B60</f>
        <v>72251564</v>
      </c>
    </row>
    <row r="52" spans="1:2" x14ac:dyDescent="0.25">
      <c r="A52" s="82" t="s">
        <v>64</v>
      </c>
      <c r="B52" s="79">
        <v>53861154</v>
      </c>
    </row>
    <row r="53" spans="1:2" ht="30" x14ac:dyDescent="0.25">
      <c r="A53" s="78" t="s">
        <v>65</v>
      </c>
      <c r="B53" s="79">
        <v>573910</v>
      </c>
    </row>
    <row r="54" spans="1:2" ht="30" x14ac:dyDescent="0.25">
      <c r="A54" s="78" t="s">
        <v>66</v>
      </c>
      <c r="B54" s="79">
        <v>550000</v>
      </c>
    </row>
    <row r="55" spans="1:2" ht="30" x14ac:dyDescent="0.25">
      <c r="A55" s="78" t="s">
        <v>67</v>
      </c>
      <c r="B55" s="79">
        <v>4000000</v>
      </c>
    </row>
    <row r="56" spans="1:2" x14ac:dyDescent="0.25">
      <c r="A56" s="78" t="s">
        <v>68</v>
      </c>
      <c r="B56" s="79">
        <v>9400000</v>
      </c>
    </row>
    <row r="57" spans="1:2" x14ac:dyDescent="0.25">
      <c r="A57" s="78" t="s">
        <v>69</v>
      </c>
      <c r="B57" s="79">
        <v>1052500</v>
      </c>
    </row>
    <row r="58" spans="1:2" x14ac:dyDescent="0.25">
      <c r="A58" s="78" t="s">
        <v>70</v>
      </c>
      <c r="B58" s="79">
        <v>0</v>
      </c>
    </row>
    <row r="59" spans="1:2" x14ac:dyDescent="0.25">
      <c r="A59" s="78" t="s">
        <v>71</v>
      </c>
      <c r="B59" s="79">
        <v>2814000</v>
      </c>
    </row>
    <row r="60" spans="1:2" ht="30" x14ac:dyDescent="0.25">
      <c r="A60" s="78" t="s">
        <v>72</v>
      </c>
      <c r="B60" s="79">
        <v>0</v>
      </c>
    </row>
    <row r="61" spans="1:2" x14ac:dyDescent="0.25">
      <c r="A61" s="75" t="s">
        <v>73</v>
      </c>
      <c r="B61" s="80">
        <f>B62+B63+B64+B65</f>
        <v>17418947</v>
      </c>
    </row>
    <row r="62" spans="1:2" x14ac:dyDescent="0.25">
      <c r="A62" s="78" t="s">
        <v>74</v>
      </c>
      <c r="B62" s="79">
        <v>17418947</v>
      </c>
    </row>
    <row r="63" spans="1:2" x14ac:dyDescent="0.25">
      <c r="A63" s="78" t="s">
        <v>75</v>
      </c>
      <c r="B63" s="79">
        <v>0</v>
      </c>
    </row>
    <row r="64" spans="1:2" x14ac:dyDescent="0.25">
      <c r="A64" s="78" t="s">
        <v>76</v>
      </c>
      <c r="B64" s="79">
        <v>0</v>
      </c>
    </row>
    <row r="65" spans="1:3" ht="30" x14ac:dyDescent="0.25">
      <c r="A65" s="78" t="s">
        <v>77</v>
      </c>
      <c r="B65" s="79">
        <v>0</v>
      </c>
    </row>
    <row r="66" spans="1:3" ht="30" x14ac:dyDescent="0.25">
      <c r="A66" s="75" t="s">
        <v>78</v>
      </c>
      <c r="B66" s="80">
        <f>+B67+B68+B69+B70+B71+B72</f>
        <v>0</v>
      </c>
    </row>
    <row r="67" spans="1:3" x14ac:dyDescent="0.25">
      <c r="A67" s="78" t="s">
        <v>79</v>
      </c>
      <c r="B67" s="79">
        <v>0</v>
      </c>
    </row>
    <row r="68" spans="1:3" ht="30" x14ac:dyDescent="0.25">
      <c r="A68" s="78" t="s">
        <v>80</v>
      </c>
      <c r="B68" s="79">
        <v>0</v>
      </c>
    </row>
    <row r="69" spans="1:3" x14ac:dyDescent="0.25">
      <c r="A69" s="75" t="s">
        <v>81</v>
      </c>
      <c r="B69" s="80">
        <v>0</v>
      </c>
    </row>
    <row r="70" spans="1:3" x14ac:dyDescent="0.25">
      <c r="A70" s="78" t="s">
        <v>82</v>
      </c>
      <c r="B70" s="79">
        <v>0</v>
      </c>
    </row>
    <row r="71" spans="1:3" x14ac:dyDescent="0.25">
      <c r="A71" s="78" t="s">
        <v>83</v>
      </c>
      <c r="B71" s="79">
        <v>0</v>
      </c>
    </row>
    <row r="72" spans="1:3" ht="30" x14ac:dyDescent="0.25">
      <c r="A72" s="78" t="s">
        <v>84</v>
      </c>
      <c r="B72" s="79">
        <v>0</v>
      </c>
    </row>
    <row r="73" spans="1:3" x14ac:dyDescent="0.25">
      <c r="A73" s="83" t="s">
        <v>85</v>
      </c>
      <c r="B73" s="84">
        <f>B69+B66+B61+B51+B35+B25+B15+B9</f>
        <v>14321235398</v>
      </c>
      <c r="C73" s="84"/>
    </row>
    <row r="74" spans="1:3" x14ac:dyDescent="0.25">
      <c r="A74" s="85"/>
      <c r="B74" s="79"/>
    </row>
    <row r="75" spans="1:3" x14ac:dyDescent="0.25">
      <c r="A75" s="73" t="s">
        <v>86</v>
      </c>
      <c r="B75" s="86">
        <f>+B76+B79+B82</f>
        <v>0</v>
      </c>
      <c r="C75" s="86"/>
    </row>
    <row r="76" spans="1:3" x14ac:dyDescent="0.25">
      <c r="A76" s="81" t="s">
        <v>87</v>
      </c>
      <c r="B76" s="80">
        <f>+B77+B78</f>
        <v>0</v>
      </c>
    </row>
    <row r="77" spans="1:3" x14ac:dyDescent="0.25">
      <c r="A77" s="85" t="s">
        <v>88</v>
      </c>
      <c r="B77" s="79">
        <v>0</v>
      </c>
    </row>
    <row r="78" spans="1:3" ht="30" x14ac:dyDescent="0.25">
      <c r="A78" s="85" t="s">
        <v>89</v>
      </c>
      <c r="B78" s="79">
        <v>0</v>
      </c>
    </row>
    <row r="79" spans="1:3" x14ac:dyDescent="0.25">
      <c r="A79" s="81" t="s">
        <v>90</v>
      </c>
      <c r="B79" s="80">
        <f>B80+B81</f>
        <v>0</v>
      </c>
    </row>
    <row r="80" spans="1:3" x14ac:dyDescent="0.25">
      <c r="A80" s="82" t="s">
        <v>91</v>
      </c>
      <c r="B80" s="79"/>
    </row>
    <row r="81" spans="1:3" x14ac:dyDescent="0.25">
      <c r="A81" s="82" t="s">
        <v>92</v>
      </c>
      <c r="B81" s="79">
        <v>0</v>
      </c>
    </row>
    <row r="82" spans="1:3" x14ac:dyDescent="0.25">
      <c r="A82" s="81" t="s">
        <v>93</v>
      </c>
      <c r="B82" s="80">
        <f>+B83</f>
        <v>0</v>
      </c>
    </row>
    <row r="83" spans="1:3" x14ac:dyDescent="0.25">
      <c r="A83" s="82" t="s">
        <v>94</v>
      </c>
      <c r="B83" s="79">
        <v>0</v>
      </c>
    </row>
    <row r="84" spans="1:3" x14ac:dyDescent="0.25">
      <c r="A84" s="83" t="s">
        <v>111</v>
      </c>
      <c r="B84" s="84">
        <f>+B75</f>
        <v>0</v>
      </c>
      <c r="C84" s="84"/>
    </row>
    <row r="86" spans="1:3" ht="15.75" x14ac:dyDescent="0.25">
      <c r="A86" s="87" t="s">
        <v>95</v>
      </c>
      <c r="B86" s="88">
        <f>B84+B73</f>
        <v>14321235398</v>
      </c>
      <c r="C86" s="88"/>
    </row>
    <row r="87" spans="1:3" x14ac:dyDescent="0.25">
      <c r="A87" t="s">
        <v>105</v>
      </c>
    </row>
    <row r="88" spans="1:3" ht="30" x14ac:dyDescent="0.25">
      <c r="A88" s="89" t="s">
        <v>112</v>
      </c>
    </row>
    <row r="89" spans="1:3" x14ac:dyDescent="0.25">
      <c r="C89" s="8"/>
    </row>
    <row r="90" spans="1:3" ht="30" x14ac:dyDescent="0.25">
      <c r="A90" s="90" t="s">
        <v>113</v>
      </c>
    </row>
    <row r="91" spans="1:3" x14ac:dyDescent="0.25">
      <c r="B91" s="91"/>
    </row>
    <row r="92" spans="1:3" ht="45" x14ac:dyDescent="0.25">
      <c r="A92" s="92" t="s">
        <v>114</v>
      </c>
      <c r="B92" s="91"/>
    </row>
    <row r="93" spans="1:3" x14ac:dyDescent="0.25">
      <c r="B93" s="91"/>
    </row>
    <row r="94" spans="1:3" x14ac:dyDescent="0.25">
      <c r="B94" s="91"/>
    </row>
    <row r="97" spans="1:1" x14ac:dyDescent="0.25">
      <c r="A97" s="93" t="s">
        <v>96</v>
      </c>
    </row>
    <row r="98" spans="1:1" x14ac:dyDescent="0.25">
      <c r="A98" s="94" t="s">
        <v>97</v>
      </c>
    </row>
    <row r="99" spans="1:1" x14ac:dyDescent="0.25">
      <c r="A99" s="94" t="s">
        <v>98</v>
      </c>
    </row>
    <row r="100" spans="1:1" x14ac:dyDescent="0.25">
      <c r="A100" s="93"/>
    </row>
    <row r="101" spans="1:1" x14ac:dyDescent="0.25">
      <c r="A101" s="93"/>
    </row>
    <row r="102" spans="1:1" x14ac:dyDescent="0.25">
      <c r="A102" s="93" t="s">
        <v>99</v>
      </c>
    </row>
    <row r="103" spans="1:1" x14ac:dyDescent="0.25">
      <c r="A103" s="94" t="s">
        <v>100</v>
      </c>
    </row>
    <row r="104" spans="1:1" x14ac:dyDescent="0.25">
      <c r="A104" s="94" t="s">
        <v>101</v>
      </c>
    </row>
    <row r="105" spans="1:1" x14ac:dyDescent="0.25">
      <c r="A105" s="94"/>
    </row>
    <row r="106" spans="1:1" x14ac:dyDescent="0.25">
      <c r="A106" s="33"/>
    </row>
    <row r="107" spans="1:1" x14ac:dyDescent="0.25">
      <c r="A107" s="33" t="s">
        <v>102</v>
      </c>
    </row>
    <row r="108" spans="1:1" x14ac:dyDescent="0.25">
      <c r="A108" s="95" t="s">
        <v>115</v>
      </c>
    </row>
    <row r="109" spans="1:1" x14ac:dyDescent="0.25">
      <c r="A109" s="95" t="s">
        <v>116</v>
      </c>
    </row>
    <row r="110" spans="1:1" x14ac:dyDescent="0.25">
      <c r="A110" s="33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ENERO-DICIEMBRE-2022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Celeida Veriguete</dc:creator>
  <cp:lastModifiedBy>Celeida Veriguete</cp:lastModifiedBy>
  <cp:lastPrinted>2022-11-14T16:58:55Z</cp:lastPrinted>
  <dcterms:created xsi:type="dcterms:W3CDTF">2022-02-08T11:53:00Z</dcterms:created>
  <dcterms:modified xsi:type="dcterms:W3CDTF">2022-11-14T17:01:53Z</dcterms:modified>
</cp:coreProperties>
</file>