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scytrd-my.sharepoint.com/personal/cveriguete_mescyt_gob_do/Documents/Desktop/"/>
    </mc:Choice>
  </mc:AlternateContent>
  <xr:revisionPtr revIDLastSave="493" documentId="8_{52637D84-EAB7-4318-88AE-C459CA7C7401}" xr6:coauthVersionLast="47" xr6:coauthVersionMax="47" xr10:uidLastSave="{1C41026B-B594-4AF2-9F7F-D4571E741DF8}"/>
  <bookViews>
    <workbookView xWindow="-120" yWindow="-120" windowWidth="29040" windowHeight="15840" xr2:uid="{00000000-000D-0000-FFFF-FFFF00000000}"/>
  </bookViews>
  <sheets>
    <sheet name="EJECUCION ENERO-DICIEMBRE-2022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1" i="1" l="1"/>
  <c r="C91" i="1" s="1"/>
  <c r="B91" i="1" s="1"/>
  <c r="D66" i="1"/>
  <c r="D93" i="1"/>
  <c r="C93" i="1" s="1"/>
  <c r="B93" i="1" s="1"/>
  <c r="D94" i="1"/>
  <c r="C94" i="1" s="1"/>
  <c r="B94" i="1" s="1"/>
  <c r="D95" i="1"/>
  <c r="C95" i="1" s="1"/>
  <c r="B95" i="1" s="1"/>
  <c r="N17" i="1"/>
  <c r="C58" i="1"/>
  <c r="D67" i="1"/>
  <c r="L37" i="1"/>
  <c r="K37" i="1"/>
  <c r="J37" i="1"/>
  <c r="I37" i="1"/>
  <c r="H37" i="1"/>
  <c r="G37" i="1"/>
  <c r="F37" i="1"/>
  <c r="E37" i="1"/>
  <c r="C37" i="1"/>
  <c r="B37" i="1"/>
  <c r="L27" i="1"/>
  <c r="K27" i="1"/>
  <c r="J27" i="1"/>
  <c r="I27" i="1"/>
  <c r="H27" i="1"/>
  <c r="G27" i="1"/>
  <c r="F27" i="1"/>
  <c r="E27" i="1"/>
  <c r="C27" i="1"/>
  <c r="B27" i="1"/>
  <c r="L17" i="1"/>
  <c r="K17" i="1"/>
  <c r="J17" i="1"/>
  <c r="I17" i="1"/>
  <c r="H17" i="1"/>
  <c r="G17" i="1"/>
  <c r="F17" i="1"/>
  <c r="E17" i="1"/>
  <c r="C17" i="1"/>
  <c r="B17" i="1"/>
  <c r="L11" i="1"/>
  <c r="K11" i="1"/>
  <c r="J11" i="1"/>
  <c r="I11" i="1"/>
  <c r="H11" i="1"/>
  <c r="G11" i="1"/>
  <c r="F11" i="1"/>
  <c r="C11" i="1"/>
  <c r="B11" i="1"/>
  <c r="B58" i="1"/>
  <c r="F58" i="1"/>
  <c r="G58" i="1"/>
  <c r="H58" i="1"/>
  <c r="J58" i="1"/>
  <c r="K58" i="1"/>
  <c r="L58" i="1"/>
  <c r="D59" i="1"/>
  <c r="C68" i="1"/>
  <c r="D29" i="1"/>
  <c r="D71" i="1"/>
  <c r="C71" i="1" s="1"/>
  <c r="B71" i="1" s="1"/>
  <c r="D75" i="1"/>
  <c r="C75" i="1" s="1"/>
  <c r="B75" i="1" s="1"/>
  <c r="D76" i="1"/>
  <c r="D77" i="1"/>
  <c r="C77" i="1" s="1"/>
  <c r="B77" i="1" s="1"/>
  <c r="D78" i="1"/>
  <c r="C78" i="1" s="1"/>
  <c r="B78" i="1" s="1"/>
  <c r="D79" i="1"/>
  <c r="C79" i="1" s="1"/>
  <c r="B79" i="1" s="1"/>
  <c r="D73" i="1"/>
  <c r="C73" i="1" s="1"/>
  <c r="B73" i="1" s="1"/>
  <c r="D65" i="1"/>
  <c r="D69" i="1"/>
  <c r="D13" i="1"/>
  <c r="D14" i="1"/>
  <c r="D15" i="1"/>
  <c r="D16" i="1"/>
  <c r="D12" i="1"/>
  <c r="B82" i="2"/>
  <c r="B79" i="2"/>
  <c r="B76" i="2"/>
  <c r="B75" i="2" s="1"/>
  <c r="B84" i="2" s="1"/>
  <c r="B86" i="2" s="1"/>
  <c r="B66" i="2"/>
  <c r="B73" i="2" s="1"/>
  <c r="B61" i="2"/>
  <c r="B51" i="2"/>
  <c r="B43" i="2"/>
  <c r="B35" i="2"/>
  <c r="B25" i="2"/>
  <c r="B15" i="2"/>
  <c r="B9" i="2"/>
  <c r="D60" i="1"/>
  <c r="D61" i="1"/>
  <c r="D62" i="1"/>
  <c r="D63" i="1"/>
  <c r="D64" i="1"/>
  <c r="D39" i="1"/>
  <c r="D40" i="1"/>
  <c r="D41" i="1"/>
  <c r="D42" i="1"/>
  <c r="D43" i="1"/>
  <c r="D49" i="1"/>
  <c r="D38" i="1"/>
  <c r="D19" i="1"/>
  <c r="D20" i="1"/>
  <c r="D21" i="1"/>
  <c r="D22" i="1"/>
  <c r="D23" i="1"/>
  <c r="D24" i="1"/>
  <c r="D25" i="1"/>
  <c r="D26" i="1"/>
  <c r="D28" i="1"/>
  <c r="D30" i="1"/>
  <c r="D31" i="1"/>
  <c r="D32" i="1"/>
  <c r="D33" i="1"/>
  <c r="D34" i="1"/>
  <c r="D35" i="1"/>
  <c r="D36" i="1"/>
  <c r="D18" i="1"/>
  <c r="P53" i="1"/>
  <c r="O53" i="1" s="1"/>
  <c r="N53" i="1" s="1"/>
  <c r="M53" i="1" s="1"/>
  <c r="L53" i="1" s="1"/>
  <c r="K53" i="1" s="1"/>
  <c r="J53" i="1" s="1"/>
  <c r="I53" i="1" s="1"/>
  <c r="H53" i="1" s="1"/>
  <c r="G53" i="1" s="1"/>
  <c r="F53" i="1" s="1"/>
  <c r="E53" i="1" s="1"/>
  <c r="D53" i="1" s="1"/>
  <c r="P54" i="1"/>
  <c r="O54" i="1" s="1"/>
  <c r="N54" i="1" s="1"/>
  <c r="M54" i="1" s="1"/>
  <c r="L54" i="1" s="1"/>
  <c r="K54" i="1" s="1"/>
  <c r="J54" i="1" s="1"/>
  <c r="I54" i="1" s="1"/>
  <c r="H54" i="1" s="1"/>
  <c r="G54" i="1" s="1"/>
  <c r="F54" i="1" s="1"/>
  <c r="E54" i="1" s="1"/>
  <c r="D54" i="1" s="1"/>
  <c r="P55" i="1"/>
  <c r="O55" i="1" s="1"/>
  <c r="N55" i="1" s="1"/>
  <c r="M55" i="1" s="1"/>
  <c r="L55" i="1" s="1"/>
  <c r="K55" i="1" s="1"/>
  <c r="J55" i="1" s="1"/>
  <c r="I55" i="1" s="1"/>
  <c r="H55" i="1" s="1"/>
  <c r="G55" i="1" s="1"/>
  <c r="F55" i="1" s="1"/>
  <c r="E55" i="1" s="1"/>
  <c r="D55" i="1" s="1"/>
  <c r="P56" i="1"/>
  <c r="O56" i="1" s="1"/>
  <c r="N56" i="1" s="1"/>
  <c r="M56" i="1" s="1"/>
  <c r="L56" i="1" s="1"/>
  <c r="K56" i="1" s="1"/>
  <c r="J56" i="1" s="1"/>
  <c r="I56" i="1" s="1"/>
  <c r="H56" i="1" s="1"/>
  <c r="G56" i="1" s="1"/>
  <c r="F56" i="1" s="1"/>
  <c r="E56" i="1" s="1"/>
  <c r="P57" i="1"/>
  <c r="O57" i="1" s="1"/>
  <c r="N57" i="1" s="1"/>
  <c r="M57" i="1" s="1"/>
  <c r="L57" i="1" s="1"/>
  <c r="K57" i="1" s="1"/>
  <c r="J57" i="1" s="1"/>
  <c r="I57" i="1" s="1"/>
  <c r="H57" i="1" s="1"/>
  <c r="G57" i="1" s="1"/>
  <c r="F57" i="1" s="1"/>
  <c r="E57" i="1" s="1"/>
  <c r="D57" i="1" s="1"/>
  <c r="P52" i="1"/>
  <c r="P90" i="1"/>
  <c r="P96" i="1" s="1"/>
  <c r="O90" i="1"/>
  <c r="O96" i="1" s="1"/>
  <c r="N90" i="1"/>
  <c r="N96" i="1" s="1"/>
  <c r="M90" i="1"/>
  <c r="M96" i="1" s="1"/>
  <c r="L90" i="1"/>
  <c r="L96" i="1" s="1"/>
  <c r="K90" i="1"/>
  <c r="K96" i="1" s="1"/>
  <c r="J90" i="1"/>
  <c r="J96" i="1" s="1"/>
  <c r="I90" i="1"/>
  <c r="I96" i="1" s="1"/>
  <c r="H90" i="1"/>
  <c r="H96" i="1" s="1"/>
  <c r="G90" i="1"/>
  <c r="G96" i="1" s="1"/>
  <c r="F90" i="1"/>
  <c r="E90" i="1"/>
  <c r="F83" i="1"/>
  <c r="E83" i="1"/>
  <c r="D83" i="1"/>
  <c r="C83" i="1"/>
  <c r="B83" i="1"/>
  <c r="D74" i="1"/>
  <c r="C74" i="1" s="1"/>
  <c r="B74" i="1" s="1"/>
  <c r="D72" i="1"/>
  <c r="C72" i="1" s="1"/>
  <c r="B72" i="1" s="1"/>
  <c r="M68" i="1"/>
  <c r="P68" i="1"/>
  <c r="O68" i="1"/>
  <c r="N68" i="1"/>
  <c r="P58" i="1"/>
  <c r="O58" i="1"/>
  <c r="N58" i="1"/>
  <c r="M58" i="1"/>
  <c r="I58" i="1"/>
  <c r="E58" i="1"/>
  <c r="P37" i="1"/>
  <c r="O37" i="1"/>
  <c r="N37" i="1"/>
  <c r="M37" i="1"/>
  <c r="P27" i="1"/>
  <c r="O27" i="1"/>
  <c r="N27" i="1"/>
  <c r="M27" i="1"/>
  <c r="P17" i="1"/>
  <c r="O17" i="1"/>
  <c r="M17" i="1"/>
  <c r="P11" i="1"/>
  <c r="O11" i="1"/>
  <c r="N11" i="1"/>
  <c r="M11" i="1"/>
  <c r="E11" i="1"/>
  <c r="D58" i="1" l="1"/>
  <c r="E96" i="1"/>
  <c r="D37" i="1"/>
  <c r="O50" i="1"/>
  <c r="O10" i="1" s="1"/>
  <c r="P50" i="1"/>
  <c r="P80" i="1" s="1"/>
  <c r="P98" i="1" s="1"/>
  <c r="F96" i="1"/>
  <c r="D27" i="1"/>
  <c r="D17" i="1"/>
  <c r="D11" i="1"/>
  <c r="D90" i="1"/>
  <c r="D96" i="1" s="1"/>
  <c r="D56" i="1"/>
  <c r="C56" i="1" s="1"/>
  <c r="B56" i="1" s="1"/>
  <c r="C53" i="1"/>
  <c r="C57" i="1"/>
  <c r="B57" i="1" s="1"/>
  <c r="C55" i="1"/>
  <c r="B55" i="1" s="1"/>
  <c r="C54" i="1"/>
  <c r="B54" i="1" s="1"/>
  <c r="N50" i="1"/>
  <c r="B90" i="1"/>
  <c r="B96" i="1" s="1"/>
  <c r="L70" i="1"/>
  <c r="L68" i="1" s="1"/>
  <c r="C76" i="1"/>
  <c r="C90" i="1"/>
  <c r="C96" i="1" s="1"/>
  <c r="O80" i="1" l="1"/>
  <c r="O98" i="1" s="1"/>
  <c r="P10" i="1"/>
  <c r="B53" i="1"/>
  <c r="B50" i="1" s="1"/>
  <c r="C50" i="1"/>
  <c r="C10" i="1" s="1"/>
  <c r="N80" i="1"/>
  <c r="M50" i="1"/>
  <c r="B76" i="1"/>
  <c r="K70" i="1"/>
  <c r="C80" i="1" l="1"/>
  <c r="C98" i="1" s="1"/>
  <c r="L50" i="1"/>
  <c r="L80" i="1" s="1"/>
  <c r="N98" i="1"/>
  <c r="N10" i="1"/>
  <c r="J70" i="1"/>
  <c r="K68" i="1"/>
  <c r="M10" i="1" l="1"/>
  <c r="M80" i="1"/>
  <c r="M98" i="1" s="1"/>
  <c r="I70" i="1"/>
  <c r="J68" i="1"/>
  <c r="K50" i="1" l="1"/>
  <c r="J50" i="1"/>
  <c r="L98" i="1"/>
  <c r="L10" i="1"/>
  <c r="H70" i="1"/>
  <c r="I68" i="1"/>
  <c r="I50" i="1" l="1"/>
  <c r="K80" i="1"/>
  <c r="K98" i="1" s="1"/>
  <c r="K10" i="1"/>
  <c r="H68" i="1"/>
  <c r="G70" i="1"/>
  <c r="J10" i="1" l="1"/>
  <c r="J80" i="1"/>
  <c r="J98" i="1" s="1"/>
  <c r="H50" i="1"/>
  <c r="G68" i="1"/>
  <c r="F70" i="1"/>
  <c r="G50" i="1" l="1"/>
  <c r="I80" i="1"/>
  <c r="I98" i="1" s="1"/>
  <c r="I10" i="1"/>
  <c r="F68" i="1"/>
  <c r="E70" i="1"/>
  <c r="D70" i="1" s="1"/>
  <c r="H80" i="1" l="1"/>
  <c r="H98" i="1" s="1"/>
  <c r="H10" i="1"/>
  <c r="F50" i="1"/>
  <c r="E68" i="1"/>
  <c r="G80" i="1" l="1"/>
  <c r="G98" i="1" s="1"/>
  <c r="G10" i="1"/>
  <c r="D52" i="1"/>
  <c r="C70" i="1"/>
  <c r="D68" i="1"/>
  <c r="D50" i="1" l="1"/>
  <c r="D80" i="1" s="1"/>
  <c r="E50" i="1"/>
  <c r="E10" i="1" s="1"/>
  <c r="F80" i="1"/>
  <c r="F98" i="1" s="1"/>
  <c r="F10" i="1"/>
  <c r="B70" i="1"/>
  <c r="B68" i="1" s="1"/>
  <c r="E80" i="1" l="1"/>
  <c r="E98" i="1" s="1"/>
  <c r="D10" i="1" l="1"/>
  <c r="D98" i="1"/>
  <c r="B10" i="1"/>
  <c r="B80" i="1"/>
  <c r="B98" i="1" s="1"/>
</calcChain>
</file>

<file path=xl/sharedStrings.xml><?xml version="1.0" encoding="utf-8"?>
<sst xmlns="http://schemas.openxmlformats.org/spreadsheetml/2006/main" count="205" uniqueCount="120">
  <si>
    <t xml:space="preserve">Ejecución de Gastos y Aplicaciones Financieras </t>
  </si>
  <si>
    <t>En RD$</t>
  </si>
  <si>
    <t xml:space="preserve">PRESUPUESTO </t>
  </si>
  <si>
    <t xml:space="preserve">EJECUCION </t>
  </si>
  <si>
    <t>Detalle</t>
  </si>
  <si>
    <t>Aprobado</t>
  </si>
  <si>
    <t xml:space="preserve"> Modificado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</si>
  <si>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</si>
  <si>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</si>
  <si>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</si>
  <si>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</si>
  <si>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</si>
  <si>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</si>
  <si>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 xml:space="preserve">Junio </t>
  </si>
  <si>
    <t xml:space="preserve">Julio </t>
  </si>
  <si>
    <t xml:space="preserve">Agosto  </t>
  </si>
  <si>
    <t>Septiembre</t>
  </si>
  <si>
    <t>Octubre</t>
  </si>
  <si>
    <t>Noviembre</t>
  </si>
  <si>
    <t xml:space="preserve">Diciembre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</si>
  <si>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</si>
  <si>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</si>
  <si>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</si>
  <si>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</si>
  <si>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</si>
  <si>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</si>
  <si>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</si>
  <si>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</si>
  <si>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</si>
  <si>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</si>
  <si>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</si>
  <si>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</si>
  <si>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</si>
  <si>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</si>
  <si>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</si>
  <si>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</si>
  <si>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</si>
  <si>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</si>
  <si>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</si>
  <si>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</si>
  <si>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</si>
  <si>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</si>
  <si>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</si>
  <si>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</si>
  <si>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</si>
  <si>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</si>
  <si>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</si>
  <si>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</si>
  <si>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</si>
  <si>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</si>
  <si>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</si>
  <si>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</si>
  <si>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</si>
  <si>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</si>
  <si>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</si>
  <si>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</si>
  <si>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</si>
  <si>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</si>
  <si>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</si>
  <si>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</si>
  <si>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</si>
  <si>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</si>
  <si>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</si>
  <si>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</si>
  <si>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</si>
  <si>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</si>
  <si>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</si>
  <si>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</si>
  <si>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</si>
  <si>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</si>
  <si>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</si>
  <si>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</si>
  <si>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</si>
  <si>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</si>
  <si>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</si>
  <si>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</si>
  <si>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</si>
  <si>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</si>
  <si>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</si>
  <si>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</si>
  <si>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</si>
  <si>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</si>
  <si>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</si>
  <si>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</si>
  <si>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</si>
  <si>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</si>
  <si>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</si>
  <si>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</si>
  <si>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</si>
  <si>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</si>
  <si>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</si>
  <si>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</si>
  <si>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</si>
  <si>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</si>
  <si>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</si>
  <si>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</si>
  <si>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Preparado por: _____________________</t>
  </si>
  <si>
    <t>Licda. Celeida Veriguete de Sánchez</t>
  </si>
  <si>
    <t>Enc. De Ejecución Presupuestaria</t>
  </si>
  <si>
    <t>Revisado por: ______________________</t>
  </si>
  <si>
    <t>Licdo. Noel Luperón Ramírez</t>
  </si>
  <si>
    <t>Dierctor Financiero</t>
  </si>
  <si>
    <t>Autorizado por :_____________________</t>
  </si>
  <si>
    <t xml:space="preserve">Licdo. José  Cancel </t>
  </si>
  <si>
    <t>Viceministro Administrativo y Financiero</t>
  </si>
  <si>
    <t>Fuente: SIGEF [10-20]</t>
  </si>
  <si>
    <t>Ministerio de Educación Superior, Ciencia y Tecnología</t>
  </si>
  <si>
    <t>Año [2022]</t>
  </si>
  <si>
    <t xml:space="preserve">Presupuesto de Gastos y Aplicaciones Financieras </t>
  </si>
  <si>
    <t>Presupuesto Aprobado</t>
  </si>
  <si>
    <t>Presupuesto Modificado</t>
  </si>
  <si>
    <t>TOTAL APLICACIONES FINANCIERAS</t>
  </si>
  <si>
    <r>
      <t xml:space="preserve">Presupuesto Aprobado: </t>
    </r>
    <r>
      <rPr>
        <sz val="11"/>
        <color theme="1"/>
        <rFont val="Calibri"/>
        <family val="2"/>
        <scheme val="minor"/>
      </rPr>
      <t>Es el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</si>
  <si>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Es cuando el Congreso Nacional aprueba un Presupuesto Complementario.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</si>
  <si>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 xml:space="preserve"> Son recursos financieros que surgen en la obligación de pago por la recepción de conformidad de obras bienes y servicios contraidos por terceros.</t>
    </r>
  </si>
  <si>
    <t xml:space="preserve">Licdo. José A, Cancel </t>
  </si>
  <si>
    <t>Viceministro  Administrativo y Financiero</t>
  </si>
  <si>
    <t>Fuente: SIGEF [10-20-70]</t>
  </si>
  <si>
    <t>Fecha de registro: desde el [01]noviembre del [2022]</t>
  </si>
  <si>
    <t>Fecha de imputación: hasta el [30] de noviembre]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</si>
</sst>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Calibri"/>
      <family val="2"/>
      <scheme val="minor"/>
    </font>
    <font>
      <b/>
      <sz val="9.5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indexed="8"/>
      <name val="Arial Narrow"/>
      <family val="2"/>
    </font>
    <font>
      <sz val="9.5"/>
      <color theme="1"/>
      <name val="Arial Narrow"/>
      <family val="2"/>
    </font>
    <font>
      <sz val="8.5"/>
      <color theme="1"/>
      <name val="Arial Narrow"/>
      <family val="2"/>
    </font>
    <font>
      <sz val="8.5"/>
      <color indexed="8"/>
      <name val="Arial Narrow"/>
      <family val="2"/>
    </font>
    <font>
      <sz val="8.5"/>
      <color theme="1"/>
      <name val="Calibri"/>
      <family val="2"/>
      <scheme val="minor"/>
    </font>
    <font>
      <b/>
      <sz val="8.5"/>
      <color indexed="8"/>
      <name val="Arial Narrow"/>
      <family val="2"/>
    </font>
    <font>
      <b/>
      <sz val="8.5"/>
      <color theme="1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 Narrow"/>
      <family val="2"/>
    </font>
    <font>
      <sz val="10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43" fontId="0" fillId="0" borderId="0" xfId="0" applyNumberFormat="1"/>
    <xf numFmtId="0" fontId="7" fillId="4" borderId="4" xfId="0" applyFont="1" applyFill="1" applyBorder="1" applyAlignment="1">
      <alignment horizontal="left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vertical="center" wrapText="1"/>
    </xf>
    <xf numFmtId="43" fontId="0" fillId="0" borderId="0" xfId="1" applyFont="1"/>
    <xf numFmtId="0" fontId="7" fillId="0" borderId="0" xfId="0" applyFont="1" applyAlignment="1">
      <alignment horizontal="left" vertical="center" wrapText="1"/>
    </xf>
    <xf numFmtId="43" fontId="9" fillId="0" borderId="0" xfId="0" applyNumberFormat="1" applyFont="1" applyAlignment="1">
      <alignment horizontal="right"/>
    </xf>
    <xf numFmtId="9" fontId="0" fillId="0" borderId="0" xfId="2" applyFont="1"/>
    <xf numFmtId="0" fontId="10" fillId="0" borderId="0" xfId="0" applyFont="1" applyAlignment="1">
      <alignment horizontal="left" vertical="center" wrapText="1" indent="2"/>
    </xf>
    <xf numFmtId="165" fontId="11" fillId="0" borderId="0" xfId="0" applyNumberFormat="1" applyFont="1" applyAlignment="1">
      <alignment horizontal="right" wrapText="1"/>
    </xf>
    <xf numFmtId="43" fontId="12" fillId="0" borderId="0" xfId="0" applyNumberFormat="1" applyFont="1" applyAlignment="1">
      <alignment horizontal="right"/>
    </xf>
    <xf numFmtId="43" fontId="11" fillId="0" borderId="0" xfId="1" applyFont="1"/>
    <xf numFmtId="165" fontId="11" fillId="0" borderId="0" xfId="0" applyNumberFormat="1" applyFont="1" applyAlignment="1">
      <alignment vertical="center" wrapText="1"/>
    </xf>
    <xf numFmtId="0" fontId="13" fillId="0" borderId="0" xfId="0" applyFont="1"/>
    <xf numFmtId="0" fontId="11" fillId="0" borderId="0" xfId="0" applyFont="1"/>
    <xf numFmtId="43" fontId="14" fillId="0" borderId="0" xfId="0" applyNumberFormat="1" applyFont="1" applyAlignment="1">
      <alignment horizontal="right"/>
    </xf>
    <xf numFmtId="165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165" fontId="15" fillId="0" borderId="5" xfId="0" applyNumberFormat="1" applyFont="1" applyBorder="1" applyAlignment="1">
      <alignment vertical="center" wrapText="1"/>
    </xf>
    <xf numFmtId="43" fontId="15" fillId="0" borderId="5" xfId="1" applyFont="1" applyBorder="1" applyAlignment="1">
      <alignment vertical="center" wrapText="1"/>
    </xf>
    <xf numFmtId="43" fontId="16" fillId="0" borderId="0" xfId="0" applyNumberFormat="1" applyFont="1" applyAlignment="1">
      <alignment horizontal="right"/>
    </xf>
    <xf numFmtId="165" fontId="17" fillId="0" borderId="0" xfId="0" applyNumberFormat="1" applyFont="1" applyAlignment="1">
      <alignment vertical="center" wrapText="1"/>
    </xf>
    <xf numFmtId="0" fontId="18" fillId="0" borderId="0" xfId="0" applyFont="1"/>
    <xf numFmtId="164" fontId="5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7" fillId="3" borderId="4" xfId="0" applyFont="1" applyFill="1" applyBorder="1" applyAlignment="1">
      <alignment horizontal="left" vertical="center" wrapText="1"/>
    </xf>
    <xf numFmtId="43" fontId="8" fillId="3" borderId="0" xfId="1" applyFont="1" applyFill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43" fontId="19" fillId="0" borderId="0" xfId="1" applyFont="1"/>
    <xf numFmtId="0" fontId="21" fillId="0" borderId="0" xfId="0" applyFont="1"/>
    <xf numFmtId="164" fontId="23" fillId="0" borderId="0" xfId="3" applyNumberFormat="1" applyFont="1" applyAlignment="1">
      <alignment horizontal="right"/>
    </xf>
    <xf numFmtId="0" fontId="24" fillId="0" borderId="0" xfId="0" applyFont="1"/>
    <xf numFmtId="43" fontId="21" fillId="0" borderId="0" xfId="0" applyNumberFormat="1" applyFont="1"/>
    <xf numFmtId="43" fontId="3" fillId="0" borderId="0" xfId="0" applyNumberFormat="1" applyFont="1"/>
    <xf numFmtId="164" fontId="19" fillId="0" borderId="0" xfId="0" applyNumberFormat="1" applyFont="1"/>
    <xf numFmtId="164" fontId="3" fillId="0" borderId="0" xfId="0" applyNumberFormat="1" applyFont="1"/>
    <xf numFmtId="43" fontId="19" fillId="0" borderId="0" xfId="0" applyNumberFormat="1" applyFont="1"/>
    <xf numFmtId="43" fontId="3" fillId="0" borderId="0" xfId="1" applyFont="1"/>
    <xf numFmtId="0" fontId="4" fillId="0" borderId="0" xfId="0" applyFont="1"/>
    <xf numFmtId="4" fontId="0" fillId="0" borderId="0" xfId="0" applyNumberFormat="1"/>
    <xf numFmtId="165" fontId="3" fillId="0" borderId="0" xfId="0" applyNumberFormat="1" applyFont="1"/>
    <xf numFmtId="43" fontId="9" fillId="0" borderId="0" xfId="0" applyNumberFormat="1" applyFont="1"/>
    <xf numFmtId="165" fontId="11" fillId="0" borderId="0" xfId="0" applyNumberFormat="1" applyFont="1" applyAlignment="1">
      <alignment wrapText="1"/>
    </xf>
    <xf numFmtId="43" fontId="14" fillId="0" borderId="0" xfId="0" applyNumberFormat="1" applyFont="1"/>
    <xf numFmtId="43" fontId="12" fillId="0" borderId="0" xfId="0" applyNumberFormat="1" applyFont="1"/>
    <xf numFmtId="0" fontId="11" fillId="0" borderId="0" xfId="0" applyFont="1" applyAlignment="1">
      <alignment vertical="center" wrapText="1"/>
    </xf>
    <xf numFmtId="165" fontId="5" fillId="4" borderId="4" xfId="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43" fontId="16" fillId="0" borderId="0" xfId="0" applyNumberFormat="1" applyFont="1"/>
    <xf numFmtId="164" fontId="5" fillId="4" borderId="4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/>
    <xf numFmtId="165" fontId="8" fillId="3" borderId="0" xfId="1" applyNumberFormat="1" applyFont="1" applyFill="1" applyAlignment="1">
      <alignment horizontal="center" vertical="center" wrapText="1"/>
    </xf>
    <xf numFmtId="165" fontId="12" fillId="0" borderId="0" xfId="0" applyNumberFormat="1" applyFont="1" applyAlignment="1">
      <alignment horizontal="right"/>
    </xf>
    <xf numFmtId="165" fontId="9" fillId="0" borderId="0" xfId="0" applyNumberFormat="1" applyFont="1" applyAlignment="1">
      <alignment horizontal="right"/>
    </xf>
    <xf numFmtId="43" fontId="26" fillId="0" borderId="0" xfId="1" applyFont="1" applyAlignment="1">
      <alignment horizontal="right"/>
    </xf>
    <xf numFmtId="0" fontId="6" fillId="3" borderId="0" xfId="0" applyFont="1" applyFill="1" applyAlignment="1">
      <alignment vertical="center" wrapText="1"/>
    </xf>
    <xf numFmtId="0" fontId="27" fillId="0" borderId="5" xfId="0" applyFont="1" applyBorder="1" applyAlignment="1">
      <alignment horizontal="left" vertical="center" wrapText="1"/>
    </xf>
    <xf numFmtId="43" fontId="27" fillId="0" borderId="5" xfId="1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43" fontId="27" fillId="0" borderId="0" xfId="1" applyFont="1" applyAlignment="1">
      <alignment vertical="center" wrapText="1"/>
    </xf>
    <xf numFmtId="43" fontId="27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7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2"/>
    </xf>
    <xf numFmtId="0" fontId="27" fillId="4" borderId="4" xfId="0" applyFont="1" applyFill="1" applyBorder="1" applyAlignment="1">
      <alignment horizontal="left" vertical="center" wrapText="1"/>
    </xf>
    <xf numFmtId="165" fontId="27" fillId="4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7" fillId="0" borderId="5" xfId="0" applyNumberFormat="1" applyFont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165" fontId="27" fillId="3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Alignment="1">
      <alignment horizontal="left" wrapText="1"/>
    </xf>
    <xf numFmtId="0" fontId="17" fillId="0" borderId="0" xfId="0" applyFont="1"/>
    <xf numFmtId="0" fontId="8" fillId="0" borderId="0" xfId="0" applyFont="1"/>
    <xf numFmtId="0" fontId="2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971550</xdr:colOff>
      <xdr:row>2</xdr:row>
      <xdr:rowOff>142875</xdr:rowOff>
    </xdr:from>
    <xdr:to>
      <xdr:col>0</xdr:col>
      <xdr:colOff>2676525</xdr:colOff>
      <xdr:row>7</xdr:row>
      <xdr:rowOff>19050</xdr:rowOff>
    </xdr:to>
    <xdr:pic>
      <xdr:nvPicPr>
        <xdr:cNvPr id="2" name="Imagen 1" descr="Presidencia Logo">
          <a:extLst>
            <a:ext uri="{FF2B5EF4-FFF2-40B4-BE49-F238E27FC236}">
              <a16:creationId xmlns:a16="http://schemas.microsoft.com/office/drawing/2014/main" id="{8995CAAC-5372-41F8-9885-8FC2EA6B03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142875"/>
          <a:ext cx="1704975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</xdr:row>
      <xdr:rowOff>161925</xdr:rowOff>
    </xdr:from>
    <xdr:to>
      <xdr:col>0</xdr:col>
      <xdr:colOff>976066</xdr:colOff>
      <xdr:row>5</xdr:row>
      <xdr:rowOff>10675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42C47068-898D-4D4A-AB5C-7F3D67DDC729}"/>
            </a:ext>
          </a:extLst>
        </xdr:cNvPr>
        <xdr:cNvSpPr/>
      </xdr:nvSpPr>
      <xdr:spPr>
        <a:xfrm>
          <a:off x="76200" y="619125"/>
          <a:ext cx="899866" cy="4869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n-US" sz="1100">
            <a:solidFill>
              <a:sysClr val="windowText" lastClr="000000"/>
            </a:solidFill>
          </a:endParaRPr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1571625</xdr:colOff>
      <xdr:row>6</xdr:row>
      <xdr:rowOff>9524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D60F9443-5EBA-4981-8A12-52714C8B27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1876425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C128"/>
  <sheetViews>
    <sheetView showGridLines="0" tabSelected="1" zoomScaleNormal="100" workbookViewId="0">
      <selection activeCell="B80" sqref="B80"/>
    </sheetView>
  </sheetViews>
  <sheetFormatPr baseColWidth="10" defaultColWidth="9.140625" defaultRowHeight="15" x14ac:dyDescent="0.25"/>
  <cols>
    <col min="1" max="1" width="51.28515625" customWidth="1"/>
    <col min="2" max="2" width="16.42578125" bestFit="1" customWidth="1"/>
    <col min="3" max="3" width="13.140625" customWidth="1"/>
    <col min="4" max="4" width="12.85546875" bestFit="1" customWidth="1"/>
    <col min="5" max="5" width="11" bestFit="1" customWidth="1"/>
    <col min="6" max="6" width="12.140625" bestFit="1" customWidth="1"/>
    <col min="7" max="7" width="12.85546875" bestFit="1" customWidth="1"/>
    <col min="8" max="11" width="12.140625" bestFit="1" customWidth="1"/>
    <col min="12" max="12" width="12.140625" customWidth="1"/>
    <col min="13" max="13" width="11.85546875" customWidth="1"/>
    <col min="14" max="14" width="12.7109375" customWidth="1"/>
    <col min="15" max="15" width="13.140625" customWidth="1"/>
    <col min="16" max="16" width="12.140625" customWidth="1"/>
    <col min="18" max="18" width="96.7109375" bestFit="1" customWidth="1"/>
    <col min="20" max="21" width="6" bestFit="1" customWidth="1"/>
    <col min="22" max="22" width="15.85546875" customWidth="1"/>
    <col min="23" max="27" width="6" bestFit="1" customWidth="1"/>
    <col min="28" max="29" width="7" bestFit="1" customWidth="1"/>
  </cols>
  <sheetData>
    <row r="3" spans="1:29" ht="31.5" customHeight="1" x14ac:dyDescent="0.25">
      <c r="A3" s="1"/>
      <c r="B3" s="5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9" ht="15.75" customHeight="1" x14ac:dyDescent="0.25">
      <c r="A4" s="95" t="s">
        <v>0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"/>
    </row>
    <row r="5" spans="1:29" ht="15.75" customHeight="1" x14ac:dyDescent="0.25">
      <c r="A5" s="96" t="s">
        <v>1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1"/>
    </row>
    <row r="6" spans="1:29" ht="14.25" customHeight="1" x14ac:dyDescent="0.3">
      <c r="A6" s="97">
        <v>2022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2"/>
    </row>
    <row r="7" spans="1:29" ht="14.25" customHeight="1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/>
    </row>
    <row r="8" spans="1:29" ht="15.75" customHeight="1" thickBot="1" x14ac:dyDescent="0.35">
      <c r="A8" s="4"/>
      <c r="B8" s="92" t="s">
        <v>2</v>
      </c>
      <c r="C8" s="93"/>
      <c r="D8" s="92" t="s">
        <v>3</v>
      </c>
      <c r="E8" s="93"/>
      <c r="F8" s="93"/>
      <c r="G8" s="93"/>
      <c r="H8" s="93"/>
      <c r="I8" s="93"/>
      <c r="J8" s="93"/>
      <c r="K8" s="93"/>
      <c r="L8" s="93"/>
      <c r="M8" s="93"/>
      <c r="N8" s="93"/>
      <c r="O8" s="94"/>
      <c r="P8" s="63"/>
    </row>
    <row r="9" spans="1:29" ht="18" customHeight="1" x14ac:dyDescent="0.25">
      <c r="A9" s="5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7" t="s">
        <v>9</v>
      </c>
      <c r="G9" s="7" t="s">
        <v>10</v>
      </c>
      <c r="H9" s="7" t="s">
        <v>11</v>
      </c>
      <c r="I9" s="7" t="s">
        <v>12</v>
      </c>
      <c r="J9" s="7" t="s">
        <v>13</v>
      </c>
      <c r="K9" s="7" t="s">
        <v>14</v>
      </c>
      <c r="L9" s="7" t="s">
        <v>15</v>
      </c>
      <c r="M9" s="7" t="s">
        <v>16</v>
      </c>
      <c r="N9" s="7" t="s">
        <v>17</v>
      </c>
      <c r="O9" s="7" t="s">
        <v>18</v>
      </c>
      <c r="P9" s="7" t="s">
        <v>19</v>
      </c>
      <c r="AB9" s="8"/>
      <c r="AC9" s="8"/>
    </row>
    <row r="10" spans="1:29" x14ac:dyDescent="0.25">
      <c r="A10" s="9" t="s">
        <v>20</v>
      </c>
      <c r="B10" s="10">
        <f>+B11+B17+B27+B37+B50+B58+B68+B73+B76</f>
        <v>14320735398</v>
      </c>
      <c r="C10" s="10">
        <f>+C11+C17+C27+C37+C50+C58+C68+C73+C76</f>
        <v>15759464648.93</v>
      </c>
      <c r="D10" s="10">
        <f>+D11+D17+D27+D37+D50+D58+D68+D73+D76</f>
        <v>13694235474.849998</v>
      </c>
      <c r="E10" s="10">
        <f>+E11+E17+E27+E37+E50+E58+E68+E73+E76</f>
        <v>773236656.88000011</v>
      </c>
      <c r="F10" s="10">
        <f t="shared" ref="F10:K10" si="0">+F11+F17+F27+F37+F50+F58+F68+F73+F76</f>
        <v>1143412074.9999998</v>
      </c>
      <c r="G10" s="10">
        <f t="shared" si="0"/>
        <v>1030274078.2900001</v>
      </c>
      <c r="H10" s="10">
        <f t="shared" si="0"/>
        <v>1135396870.7099998</v>
      </c>
      <c r="I10" s="10">
        <f t="shared" si="0"/>
        <v>1175011468.8600001</v>
      </c>
      <c r="J10" s="10">
        <f t="shared" si="0"/>
        <v>1078532338.6200001</v>
      </c>
      <c r="K10" s="10">
        <f t="shared" si="0"/>
        <v>1079696419.22</v>
      </c>
      <c r="L10" s="10">
        <f>+L11+L17+L27+L37+L50+L58+L68+L73+L76</f>
        <v>1207639491.0999999</v>
      </c>
      <c r="M10" s="10">
        <f>+M11+M17+M27+M37+M50+M58+M68+M73+M76</f>
        <v>1121842811.6900001</v>
      </c>
      <c r="N10" s="11">
        <f>+N11+N17+N27+N37+N50+N58+N68+N73+N76</f>
        <v>1433009379.71</v>
      </c>
      <c r="O10" s="11">
        <f>+O11+O17+O27+O37+O50+O58+O68+O73+O76</f>
        <v>2517492006.1399999</v>
      </c>
      <c r="P10" s="11">
        <f>+P11+P17+P27+P37+P50+P58+P68+P73+P76</f>
        <v>0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x14ac:dyDescent="0.25">
      <c r="A11" s="13" t="s">
        <v>21</v>
      </c>
      <c r="B11" s="14">
        <f>+B12+B13+B14+B15+B16</f>
        <v>829991366</v>
      </c>
      <c r="C11" s="53">
        <f>+C12+C13+C14+C15+C16</f>
        <v>860724090.53999996</v>
      </c>
      <c r="D11" s="14">
        <f>+D12+D13+D14+D15+D16</f>
        <v>772590393.60000002</v>
      </c>
      <c r="E11" s="14">
        <f t="shared" ref="E11" si="1">+E12+E13+E14+E15+E16</f>
        <v>0</v>
      </c>
      <c r="F11" s="14">
        <f>+F12+F13+F14+F15+F16</f>
        <v>113797959.22</v>
      </c>
      <c r="G11" s="14">
        <f>+G12+G13+G14+G15+G16</f>
        <v>59989350.640000001</v>
      </c>
      <c r="H11" s="14">
        <f>+H12+H14+H15+H16+H13</f>
        <v>57276665.43</v>
      </c>
      <c r="I11" s="14">
        <f>+I12+I14+I15+I16+I13</f>
        <v>60553314.399999999</v>
      </c>
      <c r="J11" s="14">
        <f>+J12+J13+J14+J15+J16</f>
        <v>88693090.540000007</v>
      </c>
      <c r="K11" s="14">
        <f>+K12+K13+K14+K15+K16</f>
        <v>61216585.520000003</v>
      </c>
      <c r="L11" s="14">
        <f>+L12+L13+L14+L15+L16</f>
        <v>58613994.769999996</v>
      </c>
      <c r="M11" s="14">
        <f t="shared" ref="M11:P11" si="2">+M12+M13+M14+M15+M16</f>
        <v>64909290.490000002</v>
      </c>
      <c r="N11" s="14">
        <f t="shared" si="2"/>
        <v>59088591.730000004</v>
      </c>
      <c r="O11" s="14">
        <f t="shared" si="2"/>
        <v>148451550.86000001</v>
      </c>
      <c r="P11" s="14">
        <f t="shared" si="2"/>
        <v>0</v>
      </c>
      <c r="T11" s="15"/>
    </row>
    <row r="12" spans="1:29" x14ac:dyDescent="0.25">
      <c r="A12" s="16" t="s">
        <v>22</v>
      </c>
      <c r="B12" s="17">
        <v>696085905</v>
      </c>
      <c r="C12" s="54">
        <v>673922129.48000002</v>
      </c>
      <c r="D12" s="18">
        <f>E12+F12+G12+H12+I12+J12+K12+L12+M12+N12+O12+P12</f>
        <v>600012758.35000002</v>
      </c>
      <c r="E12" s="18">
        <v>0</v>
      </c>
      <c r="F12" s="20">
        <v>96479496.670000002</v>
      </c>
      <c r="G12" s="67">
        <v>51203067.689999998</v>
      </c>
      <c r="H12" s="18">
        <v>48721136.32</v>
      </c>
      <c r="I12" s="18">
        <v>51947665.850000001</v>
      </c>
      <c r="J12" s="18">
        <v>48428841</v>
      </c>
      <c r="K12" s="18">
        <v>52250241.890000001</v>
      </c>
      <c r="L12" s="18">
        <v>49923864.859999999</v>
      </c>
      <c r="M12" s="18">
        <v>49183835</v>
      </c>
      <c r="N12" s="18">
        <v>50425683.920000002</v>
      </c>
      <c r="O12" s="18">
        <v>101448925.15000001</v>
      </c>
      <c r="P12" s="18">
        <v>0</v>
      </c>
    </row>
    <row r="13" spans="1:29" x14ac:dyDescent="0.25">
      <c r="A13" s="16" t="s">
        <v>23</v>
      </c>
      <c r="B13" s="17">
        <v>42185680</v>
      </c>
      <c r="C13" s="54">
        <v>93259199</v>
      </c>
      <c r="D13" s="18">
        <f t="shared" ref="D13:D16" si="3">E13+F13+G13+H13+I13+J13+K13+L13+M13+N13+O13+P13</f>
        <v>91424031.319999993</v>
      </c>
      <c r="E13" s="18">
        <v>0</v>
      </c>
      <c r="F13" s="20">
        <v>2859880</v>
      </c>
      <c r="G13" s="67">
        <v>1413940</v>
      </c>
      <c r="H13" s="18">
        <v>1257850</v>
      </c>
      <c r="I13" s="18">
        <v>1286080</v>
      </c>
      <c r="J13" s="18">
        <v>33004194.649999999</v>
      </c>
      <c r="K13" s="18">
        <v>1322080</v>
      </c>
      <c r="L13" s="18">
        <v>1306080</v>
      </c>
      <c r="M13" s="18">
        <v>8354674.3399999999</v>
      </c>
      <c r="N13" s="18">
        <v>1339080</v>
      </c>
      <c r="O13" s="18">
        <v>39280172.329999998</v>
      </c>
      <c r="P13" s="18">
        <v>0</v>
      </c>
    </row>
    <row r="14" spans="1:29" x14ac:dyDescent="0.25">
      <c r="A14" s="16" t="s">
        <v>24</v>
      </c>
      <c r="B14" s="17">
        <v>0</v>
      </c>
      <c r="C14" s="54">
        <v>0</v>
      </c>
      <c r="D14" s="18">
        <f t="shared" si="3"/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</row>
    <row r="15" spans="1:29" x14ac:dyDescent="0.25">
      <c r="A15" s="16" t="s">
        <v>25</v>
      </c>
      <c r="B15" s="17">
        <v>0</v>
      </c>
      <c r="C15" s="54">
        <v>0</v>
      </c>
      <c r="D15" s="18">
        <f t="shared" si="3"/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</row>
    <row r="16" spans="1:29" x14ac:dyDescent="0.25">
      <c r="A16" s="16" t="s">
        <v>26</v>
      </c>
      <c r="B16" s="17">
        <v>91719781</v>
      </c>
      <c r="C16" s="54">
        <v>93542762.060000002</v>
      </c>
      <c r="D16" s="18">
        <f t="shared" si="3"/>
        <v>81153603.929999992</v>
      </c>
      <c r="E16" s="18">
        <v>0</v>
      </c>
      <c r="F16" s="20">
        <v>14458582.550000001</v>
      </c>
      <c r="G16" s="67">
        <v>7372342.9500000002</v>
      </c>
      <c r="H16" s="18">
        <v>7297679.1100000003</v>
      </c>
      <c r="I16" s="18">
        <v>7319568.5499999998</v>
      </c>
      <c r="J16" s="18">
        <v>7260054.8899999997</v>
      </c>
      <c r="K16" s="18">
        <v>7644263.6299999999</v>
      </c>
      <c r="L16" s="18">
        <v>7384049.9100000001</v>
      </c>
      <c r="M16" s="18">
        <v>7370781.1500000004</v>
      </c>
      <c r="N16" s="18">
        <v>7323827.8099999996</v>
      </c>
      <c r="O16" s="18">
        <v>7722453.3799999999</v>
      </c>
      <c r="P16" s="18">
        <v>0</v>
      </c>
    </row>
    <row r="17" spans="1:16" x14ac:dyDescent="0.25">
      <c r="A17" s="13" t="s">
        <v>27</v>
      </c>
      <c r="B17" s="14">
        <f t="shared" ref="B17:L17" si="4">B18+B19+B20+B21+B22+B23+B24+B25+B26</f>
        <v>516581862</v>
      </c>
      <c r="C17" s="53">
        <f t="shared" si="4"/>
        <v>529341477.00999999</v>
      </c>
      <c r="D17" s="14">
        <f t="shared" si="4"/>
        <v>275267183.78000003</v>
      </c>
      <c r="E17" s="14">
        <f t="shared" si="4"/>
        <v>1493372.47</v>
      </c>
      <c r="F17" s="14">
        <f t="shared" si="4"/>
        <v>5616353.5200000005</v>
      </c>
      <c r="G17" s="14">
        <f t="shared" si="4"/>
        <v>4485693.3800000008</v>
      </c>
      <c r="H17" s="14">
        <f t="shared" si="4"/>
        <v>10697466.379999999</v>
      </c>
      <c r="I17" s="14">
        <f t="shared" si="4"/>
        <v>33500895.510000002</v>
      </c>
      <c r="J17" s="14">
        <f t="shared" si="4"/>
        <v>37003626.119999997</v>
      </c>
      <c r="K17" s="14">
        <f t="shared" si="4"/>
        <v>46357789.259999998</v>
      </c>
      <c r="L17" s="14">
        <f t="shared" si="4"/>
        <v>45434542.540000007</v>
      </c>
      <c r="M17" s="14">
        <f t="shared" ref="M17:O17" si="5">M18+M19+M20+M21+M22+M23+M24+M25+M26</f>
        <v>28983058.689999998</v>
      </c>
      <c r="N17" s="14">
        <f>N18+N19+N20+N21+N22+N23+N24+N25+N26</f>
        <v>21462237.710000001</v>
      </c>
      <c r="O17" s="14">
        <f t="shared" si="5"/>
        <v>40232148.200000003</v>
      </c>
      <c r="P17" s="14">
        <f>P18+P19+P20+P21+P22+P23+P24+P25+P26</f>
        <v>0</v>
      </c>
    </row>
    <row r="18" spans="1:16" x14ac:dyDescent="0.25">
      <c r="A18" s="16" t="s">
        <v>28</v>
      </c>
      <c r="B18" s="17">
        <v>38883408</v>
      </c>
      <c r="C18" s="54">
        <v>38240108</v>
      </c>
      <c r="D18" s="18">
        <f>E18+F18+G18+H18+I18+J18+K18+L18+M18+N18+O18+P18</f>
        <v>25929040.900000002</v>
      </c>
      <c r="E18" s="18">
        <v>1493372.47</v>
      </c>
      <c r="F18" s="20">
        <v>2084426.59</v>
      </c>
      <c r="G18" s="67">
        <v>828322.26</v>
      </c>
      <c r="H18" s="18">
        <v>1594917.28</v>
      </c>
      <c r="I18" s="18">
        <v>1608725.35</v>
      </c>
      <c r="J18" s="18">
        <v>3565806.9</v>
      </c>
      <c r="K18" s="18">
        <v>1073083.5</v>
      </c>
      <c r="L18" s="18">
        <v>713026.58</v>
      </c>
      <c r="M18" s="18">
        <v>3673509.47</v>
      </c>
      <c r="N18" s="18">
        <v>5076293.95</v>
      </c>
      <c r="O18" s="18">
        <v>4217556.55</v>
      </c>
      <c r="P18" s="18">
        <v>0</v>
      </c>
    </row>
    <row r="19" spans="1:16" x14ac:dyDescent="0.25">
      <c r="A19" s="16" t="s">
        <v>29</v>
      </c>
      <c r="B19" s="17">
        <v>13164399</v>
      </c>
      <c r="C19" s="54">
        <v>19007399</v>
      </c>
      <c r="D19" s="18">
        <f t="shared" ref="D19:D69" si="6">E19+F19+G19+H19+I19+J19+K19+L19+M19+N19+O19+P19</f>
        <v>11478937.92</v>
      </c>
      <c r="E19" s="20">
        <v>0</v>
      </c>
      <c r="F19" s="20">
        <v>0</v>
      </c>
      <c r="G19" s="67">
        <v>765265.4</v>
      </c>
      <c r="H19" s="18">
        <v>2835269.31</v>
      </c>
      <c r="I19" s="18">
        <v>823123.58</v>
      </c>
      <c r="J19" s="18">
        <v>2352940.98</v>
      </c>
      <c r="K19" s="18">
        <v>825592</v>
      </c>
      <c r="L19" s="18">
        <v>212400</v>
      </c>
      <c r="M19" s="18">
        <v>523005.48</v>
      </c>
      <c r="N19" s="18">
        <v>593160</v>
      </c>
      <c r="O19" s="18">
        <v>2548181.17</v>
      </c>
      <c r="P19" s="18">
        <v>0</v>
      </c>
    </row>
    <row r="20" spans="1:16" x14ac:dyDescent="0.25">
      <c r="A20" s="16" t="s">
        <v>30</v>
      </c>
      <c r="B20" s="17">
        <v>21485772</v>
      </c>
      <c r="C20" s="54">
        <v>18363061</v>
      </c>
      <c r="D20" s="18">
        <f t="shared" si="6"/>
        <v>7507954.7199999997</v>
      </c>
      <c r="E20" s="20">
        <v>0</v>
      </c>
      <c r="F20" s="20">
        <v>0</v>
      </c>
      <c r="G20" s="18">
        <v>0</v>
      </c>
      <c r="H20" s="18">
        <v>0</v>
      </c>
      <c r="I20" s="18">
        <v>454509.66</v>
      </c>
      <c r="J20" s="18">
        <v>400568.07</v>
      </c>
      <c r="K20" s="18">
        <v>349659.28</v>
      </c>
      <c r="L20" s="18">
        <v>5385987.5599999996</v>
      </c>
      <c r="M20" s="18">
        <v>515156.44</v>
      </c>
      <c r="N20" s="18">
        <v>0</v>
      </c>
      <c r="O20" s="18">
        <v>402073.71</v>
      </c>
      <c r="P20" s="18">
        <v>0</v>
      </c>
    </row>
    <row r="21" spans="1:16" ht="18" customHeight="1" x14ac:dyDescent="0.25">
      <c r="A21" s="16" t="s">
        <v>31</v>
      </c>
      <c r="B21" s="17">
        <v>6489026</v>
      </c>
      <c r="C21" s="54">
        <v>5615000</v>
      </c>
      <c r="D21" s="18">
        <f t="shared" si="6"/>
        <v>233164</v>
      </c>
      <c r="E21" s="20">
        <v>0</v>
      </c>
      <c r="F21" s="20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233164</v>
      </c>
      <c r="P21" s="18">
        <v>0</v>
      </c>
    </row>
    <row r="22" spans="1:16" x14ac:dyDescent="0.25">
      <c r="A22" s="16" t="s">
        <v>32</v>
      </c>
      <c r="B22" s="17">
        <v>61304837</v>
      </c>
      <c r="C22" s="54">
        <v>59190827.159999996</v>
      </c>
      <c r="D22" s="18">
        <f t="shared" si="6"/>
        <v>31785378.630000003</v>
      </c>
      <c r="E22" s="20">
        <v>0</v>
      </c>
      <c r="F22" s="20">
        <v>495760.71</v>
      </c>
      <c r="G22" s="67">
        <v>231747.77</v>
      </c>
      <c r="H22" s="18">
        <v>3680234.28</v>
      </c>
      <c r="I22" s="18">
        <v>2618314.2999999998</v>
      </c>
      <c r="J22" s="18">
        <v>3177506.2</v>
      </c>
      <c r="K22" s="18">
        <v>4673842.1100000003</v>
      </c>
      <c r="L22" s="18">
        <v>3788796.27</v>
      </c>
      <c r="M22" s="18">
        <v>3604018.17</v>
      </c>
      <c r="N22" s="18">
        <v>2188180.19</v>
      </c>
      <c r="O22" s="18">
        <v>7326978.6299999999</v>
      </c>
      <c r="P22" s="18">
        <v>0</v>
      </c>
    </row>
    <row r="23" spans="1:16" x14ac:dyDescent="0.25">
      <c r="A23" s="16" t="s">
        <v>33</v>
      </c>
      <c r="B23" s="17">
        <v>24155843</v>
      </c>
      <c r="C23" s="54">
        <v>15101993</v>
      </c>
      <c r="D23" s="18">
        <f t="shared" si="6"/>
        <v>12125981.25</v>
      </c>
      <c r="E23" s="20">
        <v>0</v>
      </c>
      <c r="F23" s="20">
        <v>2488567.65</v>
      </c>
      <c r="G23" s="67">
        <v>282727.5</v>
      </c>
      <c r="H23" s="18">
        <v>1547156.5</v>
      </c>
      <c r="I23" s="18">
        <v>1081485.6499999999</v>
      </c>
      <c r="J23" s="18">
        <v>664822.25</v>
      </c>
      <c r="K23" s="18">
        <v>3256602.9</v>
      </c>
      <c r="L23" s="18">
        <v>352632.2</v>
      </c>
      <c r="M23" s="18">
        <v>1061507.8700000001</v>
      </c>
      <c r="N23" s="18">
        <v>187767.6</v>
      </c>
      <c r="O23" s="18">
        <v>1202711.1299999999</v>
      </c>
      <c r="P23" s="18">
        <v>0</v>
      </c>
    </row>
    <row r="24" spans="1:16" ht="24.75" customHeight="1" x14ac:dyDescent="0.25">
      <c r="A24" s="16" t="s">
        <v>34</v>
      </c>
      <c r="B24" s="17">
        <v>20781446</v>
      </c>
      <c r="C24" s="54">
        <v>10908074.76</v>
      </c>
      <c r="D24" s="18">
        <f t="shared" si="6"/>
        <v>5462795.2400000002</v>
      </c>
      <c r="E24" s="20">
        <v>0</v>
      </c>
      <c r="F24" s="20">
        <v>441804.59</v>
      </c>
      <c r="G24" s="67">
        <v>982567.37</v>
      </c>
      <c r="H24" s="18">
        <v>12329.52</v>
      </c>
      <c r="I24" s="18">
        <v>586256.41</v>
      </c>
      <c r="J24" s="18">
        <v>2323003.77</v>
      </c>
      <c r="K24" s="18">
        <v>270415.58</v>
      </c>
      <c r="L24" s="18">
        <v>509993.23</v>
      </c>
      <c r="M24" s="18">
        <v>161387.85</v>
      </c>
      <c r="N24" s="18">
        <v>149133.35</v>
      </c>
      <c r="O24" s="18">
        <v>25903.57</v>
      </c>
      <c r="P24" s="18">
        <v>0</v>
      </c>
    </row>
    <row r="25" spans="1:16" ht="25.5" x14ac:dyDescent="0.25">
      <c r="A25" s="16" t="s">
        <v>35</v>
      </c>
      <c r="B25" s="17">
        <v>323232721</v>
      </c>
      <c r="C25" s="54">
        <v>353763174.08999997</v>
      </c>
      <c r="D25" s="18">
        <f t="shared" si="6"/>
        <v>175951295.67000002</v>
      </c>
      <c r="E25" s="20">
        <v>0</v>
      </c>
      <c r="F25" s="20">
        <v>81603.98</v>
      </c>
      <c r="G25" s="67">
        <v>1137646.0800000001</v>
      </c>
      <c r="H25" s="18">
        <v>177551.5</v>
      </c>
      <c r="I25" s="18">
        <v>26075489.620000001</v>
      </c>
      <c r="J25" s="18">
        <v>24085223.050000001</v>
      </c>
      <c r="K25" s="18">
        <v>35426947.350000001</v>
      </c>
      <c r="L25" s="18">
        <v>34444153.700000003</v>
      </c>
      <c r="M25" s="18">
        <v>18537373.809999999</v>
      </c>
      <c r="N25" s="18">
        <v>12829296.640000001</v>
      </c>
      <c r="O25" s="18">
        <v>23156009.940000001</v>
      </c>
      <c r="P25" s="18">
        <v>0</v>
      </c>
    </row>
    <row r="26" spans="1:16" x14ac:dyDescent="0.25">
      <c r="A26" s="16" t="s">
        <v>36</v>
      </c>
      <c r="B26" s="17">
        <v>7084410</v>
      </c>
      <c r="C26" s="54">
        <v>9151840</v>
      </c>
      <c r="D26" s="18">
        <f t="shared" si="6"/>
        <v>4792635.45</v>
      </c>
      <c r="E26" s="20">
        <v>0</v>
      </c>
      <c r="F26" s="20">
        <v>24190</v>
      </c>
      <c r="G26" s="67">
        <v>257417</v>
      </c>
      <c r="H26" s="18">
        <v>850007.99</v>
      </c>
      <c r="I26" s="18">
        <v>252990.94</v>
      </c>
      <c r="J26" s="18">
        <v>433754.9</v>
      </c>
      <c r="K26" s="18">
        <v>481646.54</v>
      </c>
      <c r="L26" s="18">
        <v>27553</v>
      </c>
      <c r="M26" s="18">
        <v>907099.6</v>
      </c>
      <c r="N26" s="18">
        <v>438405.98</v>
      </c>
      <c r="O26" s="18">
        <v>1119569.5</v>
      </c>
      <c r="P26" s="18">
        <v>0</v>
      </c>
    </row>
    <row r="27" spans="1:16" x14ac:dyDescent="0.25">
      <c r="A27" s="13" t="s">
        <v>37</v>
      </c>
      <c r="B27" s="14">
        <f>B28+B29+B30+B31+B32+B33+B34+B36+B35</f>
        <v>109154770</v>
      </c>
      <c r="C27" s="53">
        <f t="shared" ref="C27:L27" si="7">C28+C29+C30+C31+C32+C33+C34+C35+C36</f>
        <v>105976448.25</v>
      </c>
      <c r="D27" s="53">
        <f t="shared" si="7"/>
        <v>62504258.430000007</v>
      </c>
      <c r="E27" s="14">
        <f t="shared" si="7"/>
        <v>0</v>
      </c>
      <c r="F27" s="14">
        <f t="shared" si="7"/>
        <v>29736</v>
      </c>
      <c r="G27" s="14">
        <f t="shared" si="7"/>
        <v>9681849.1799999997</v>
      </c>
      <c r="H27" s="14">
        <f t="shared" si="7"/>
        <v>950140.8</v>
      </c>
      <c r="I27" s="14">
        <f t="shared" si="7"/>
        <v>8479284.8200000003</v>
      </c>
      <c r="J27" s="14">
        <f t="shared" si="7"/>
        <v>9630637.3000000007</v>
      </c>
      <c r="K27" s="14">
        <f t="shared" si="7"/>
        <v>11888462.07</v>
      </c>
      <c r="L27" s="14">
        <f t="shared" si="7"/>
        <v>3294079.88</v>
      </c>
      <c r="M27" s="14">
        <f t="shared" ref="M27:O27" si="8">M28+M29+M30+M31+M32+M33+M34+M35+M36</f>
        <v>1730353.05</v>
      </c>
      <c r="N27" s="14">
        <f t="shared" si="8"/>
        <v>11683620.850000001</v>
      </c>
      <c r="O27" s="14">
        <f t="shared" si="8"/>
        <v>5136094.4800000004</v>
      </c>
      <c r="P27" s="14">
        <f>P28+P29+P30+P31+P32+P33+P34+P35+P36</f>
        <v>0</v>
      </c>
    </row>
    <row r="28" spans="1:16" x14ac:dyDescent="0.25">
      <c r="A28" s="16" t="s">
        <v>38</v>
      </c>
      <c r="B28" s="17">
        <v>1700000</v>
      </c>
      <c r="C28" s="17">
        <v>4343011</v>
      </c>
      <c r="D28" s="18">
        <f t="shared" si="6"/>
        <v>2213776.9500000002</v>
      </c>
      <c r="E28" s="20">
        <v>0</v>
      </c>
      <c r="F28" s="20">
        <v>29736</v>
      </c>
      <c r="G28" s="67">
        <v>980733.3</v>
      </c>
      <c r="H28" s="20">
        <v>130050</v>
      </c>
      <c r="I28" s="20">
        <v>7316</v>
      </c>
      <c r="J28" s="20">
        <v>-6490</v>
      </c>
      <c r="K28" s="20">
        <v>163990</v>
      </c>
      <c r="L28" s="20">
        <v>35775</v>
      </c>
      <c r="M28" s="20">
        <v>571794.52</v>
      </c>
      <c r="N28" s="20">
        <v>159301</v>
      </c>
      <c r="O28" s="20">
        <v>141571.13</v>
      </c>
      <c r="P28" s="20">
        <v>0</v>
      </c>
    </row>
    <row r="29" spans="1:16" x14ac:dyDescent="0.25">
      <c r="A29" s="16" t="s">
        <v>39</v>
      </c>
      <c r="B29" s="17">
        <v>4800000</v>
      </c>
      <c r="C29" s="54">
        <v>5938490.8099999996</v>
      </c>
      <c r="D29" s="18">
        <f>E29+F29+G29+H29+I29+J29+K29+L29+M29+N29+O29+P29</f>
        <v>2569917.4499999997</v>
      </c>
      <c r="E29" s="20">
        <v>0</v>
      </c>
      <c r="F29" s="20">
        <v>0</v>
      </c>
      <c r="G29" s="67">
        <v>109910.19</v>
      </c>
      <c r="H29" s="20">
        <v>368123.42</v>
      </c>
      <c r="I29" s="20">
        <v>71626</v>
      </c>
      <c r="J29" s="18">
        <v>1188606</v>
      </c>
      <c r="K29" s="20">
        <v>26668</v>
      </c>
      <c r="L29" s="20">
        <v>88518.29</v>
      </c>
      <c r="M29" s="20">
        <v>318060.86</v>
      </c>
      <c r="N29" s="20">
        <v>113589.55</v>
      </c>
      <c r="O29" s="20">
        <v>284815.14</v>
      </c>
      <c r="P29" s="20">
        <v>0</v>
      </c>
    </row>
    <row r="30" spans="1:16" x14ac:dyDescent="0.25">
      <c r="A30" s="16" t="s">
        <v>40</v>
      </c>
      <c r="B30" s="17">
        <v>57681627</v>
      </c>
      <c r="C30" s="54">
        <v>45408750.640000001</v>
      </c>
      <c r="D30" s="18">
        <f t="shared" si="6"/>
        <v>26894137.630000003</v>
      </c>
      <c r="E30" s="20">
        <v>0</v>
      </c>
      <c r="F30" s="20">
        <v>0</v>
      </c>
      <c r="G30" s="67">
        <v>8010453</v>
      </c>
      <c r="H30" s="20">
        <v>0</v>
      </c>
      <c r="I30" s="20">
        <v>6436753</v>
      </c>
      <c r="J30" s="20">
        <v>2135369.4900000002</v>
      </c>
      <c r="K30" s="20">
        <v>161344.35</v>
      </c>
      <c r="L30" s="20">
        <v>2575623.7999999998</v>
      </c>
      <c r="M30" s="20">
        <v>0</v>
      </c>
      <c r="N30" s="20">
        <v>5386529</v>
      </c>
      <c r="O30" s="20">
        <v>2188064.9900000002</v>
      </c>
      <c r="P30" s="20">
        <v>0</v>
      </c>
    </row>
    <row r="31" spans="1:16" x14ac:dyDescent="0.25">
      <c r="A31" s="16" t="s">
        <v>41</v>
      </c>
      <c r="B31" s="17">
        <v>400000</v>
      </c>
      <c r="C31" s="54">
        <v>400000</v>
      </c>
      <c r="D31" s="18">
        <f t="shared" si="6"/>
        <v>70840.14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70840.14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</row>
    <row r="32" spans="1:16" x14ac:dyDescent="0.25">
      <c r="A32" s="16" t="s">
        <v>42</v>
      </c>
      <c r="B32" s="17">
        <v>570200</v>
      </c>
      <c r="C32" s="17">
        <v>1698373.11</v>
      </c>
      <c r="D32" s="18">
        <f t="shared" si="6"/>
        <v>320187.71000000002</v>
      </c>
      <c r="E32" s="20">
        <v>0</v>
      </c>
      <c r="F32" s="20">
        <v>0</v>
      </c>
      <c r="G32" s="20">
        <v>0</v>
      </c>
      <c r="H32" s="20">
        <v>3599</v>
      </c>
      <c r="I32" s="20">
        <v>51062.69</v>
      </c>
      <c r="J32" s="20">
        <v>242974.13</v>
      </c>
      <c r="K32" s="20">
        <v>-17410.990000000002</v>
      </c>
      <c r="L32" s="20">
        <v>0</v>
      </c>
      <c r="M32" s="20">
        <v>33962.89</v>
      </c>
      <c r="N32" s="20">
        <v>0</v>
      </c>
      <c r="O32" s="20">
        <v>5999.99</v>
      </c>
      <c r="P32" s="20">
        <v>0</v>
      </c>
    </row>
    <row r="33" spans="1:16" ht="25.5" x14ac:dyDescent="0.25">
      <c r="A33" s="16" t="s">
        <v>43</v>
      </c>
      <c r="B33" s="17">
        <v>2724000</v>
      </c>
      <c r="C33" s="17">
        <v>1117379.72</v>
      </c>
      <c r="D33" s="18">
        <f t="shared" si="6"/>
        <v>6124874.96</v>
      </c>
      <c r="E33" s="20">
        <v>0</v>
      </c>
      <c r="F33" s="20">
        <v>0</v>
      </c>
      <c r="G33" s="67">
        <v>70328</v>
      </c>
      <c r="H33" s="20">
        <v>0</v>
      </c>
      <c r="I33" s="20">
        <v>0</v>
      </c>
      <c r="J33" s="20">
        <v>9674.42</v>
      </c>
      <c r="K33" s="20">
        <v>685143.34</v>
      </c>
      <c r="L33" s="20">
        <v>12002.96</v>
      </c>
      <c r="M33" s="20">
        <v>0</v>
      </c>
      <c r="N33" s="20">
        <v>5165800</v>
      </c>
      <c r="O33" s="20">
        <v>181926.24</v>
      </c>
      <c r="P33" s="20">
        <v>0</v>
      </c>
    </row>
    <row r="34" spans="1:16" ht="25.5" x14ac:dyDescent="0.25">
      <c r="A34" s="16" t="s">
        <v>44</v>
      </c>
      <c r="B34" s="17">
        <v>11900000</v>
      </c>
      <c r="C34" s="54">
        <v>11240122.869999999</v>
      </c>
      <c r="D34" s="18">
        <f t="shared" si="6"/>
        <v>5537519.2800000003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168885.36</v>
      </c>
      <c r="K34" s="20">
        <v>5347271.99</v>
      </c>
      <c r="L34" s="20">
        <v>21361.93</v>
      </c>
      <c r="M34" s="20">
        <v>0</v>
      </c>
      <c r="N34" s="20">
        <v>0</v>
      </c>
      <c r="O34" s="20">
        <v>0</v>
      </c>
      <c r="P34" s="20">
        <v>0</v>
      </c>
    </row>
    <row r="35" spans="1:16" ht="25.5" x14ac:dyDescent="0.25">
      <c r="A35" s="16" t="s">
        <v>45</v>
      </c>
      <c r="C35" s="20"/>
      <c r="D35" s="18">
        <f t="shared" si="6"/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/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</row>
    <row r="36" spans="1:16" x14ac:dyDescent="0.25">
      <c r="A36" s="16" t="s">
        <v>46</v>
      </c>
      <c r="B36" s="20">
        <v>29378943</v>
      </c>
      <c r="C36" s="20">
        <v>35830320.100000001</v>
      </c>
      <c r="D36" s="18">
        <f t="shared" si="6"/>
        <v>18773004.310000002</v>
      </c>
      <c r="E36" s="20">
        <v>0</v>
      </c>
      <c r="F36" s="20">
        <v>0</v>
      </c>
      <c r="G36" s="67">
        <v>510424.69</v>
      </c>
      <c r="H36" s="20">
        <v>448368.38</v>
      </c>
      <c r="I36" s="20">
        <v>1912527.13</v>
      </c>
      <c r="J36" s="20">
        <v>5820777.7599999998</v>
      </c>
      <c r="K36" s="20">
        <v>5521455.3799999999</v>
      </c>
      <c r="L36" s="20">
        <v>560797.9</v>
      </c>
      <c r="M36" s="20">
        <v>806534.78</v>
      </c>
      <c r="N36" s="20">
        <v>858401.3</v>
      </c>
      <c r="O36" s="20">
        <v>2333716.9900000002</v>
      </c>
      <c r="P36" s="20">
        <v>0</v>
      </c>
    </row>
    <row r="37" spans="1:16" x14ac:dyDescent="0.25">
      <c r="A37" s="13" t="s">
        <v>47</v>
      </c>
      <c r="B37" s="14">
        <f t="shared" ref="B37:L37" si="9">+B38+B39+B40+B41+B42+B43+B49</f>
        <v>12775836889</v>
      </c>
      <c r="C37" s="53">
        <f t="shared" si="9"/>
        <v>14169160911.110001</v>
      </c>
      <c r="D37" s="14">
        <f t="shared" si="9"/>
        <v>12531041411.539999</v>
      </c>
      <c r="E37" s="14">
        <f t="shared" si="9"/>
        <v>771743284.41000009</v>
      </c>
      <c r="F37" s="14">
        <f t="shared" si="9"/>
        <v>1022954416.9999999</v>
      </c>
      <c r="G37" s="14">
        <f t="shared" si="9"/>
        <v>956081785.09000003</v>
      </c>
      <c r="H37" s="14">
        <f t="shared" si="9"/>
        <v>1066409350.0999999</v>
      </c>
      <c r="I37" s="14">
        <f t="shared" si="9"/>
        <v>1072117017.47</v>
      </c>
      <c r="J37" s="14">
        <f t="shared" si="9"/>
        <v>918564237.76000011</v>
      </c>
      <c r="K37" s="14">
        <f t="shared" si="9"/>
        <v>957669910.11000001</v>
      </c>
      <c r="L37" s="14">
        <f t="shared" si="9"/>
        <v>1097501216.76</v>
      </c>
      <c r="M37" s="14">
        <f t="shared" ref="M37:P37" si="10">+M38+M39+M40+M41+M42+M43+M49</f>
        <v>1026220109.46</v>
      </c>
      <c r="N37" s="14">
        <f t="shared" si="10"/>
        <v>1340343937.1400001</v>
      </c>
      <c r="O37" s="14">
        <f t="shared" si="10"/>
        <v>2301436146.2399998</v>
      </c>
      <c r="P37" s="14">
        <f t="shared" si="10"/>
        <v>0</v>
      </c>
    </row>
    <row r="38" spans="1:16" ht="25.5" customHeight="1" x14ac:dyDescent="0.25">
      <c r="A38" s="16" t="s">
        <v>48</v>
      </c>
      <c r="B38" s="17">
        <v>2573793074</v>
      </c>
      <c r="C38" s="54">
        <v>3108817096.1100001</v>
      </c>
      <c r="D38" s="20">
        <f t="shared" si="6"/>
        <v>2573631174.23</v>
      </c>
      <c r="E38" s="20">
        <v>1250000</v>
      </c>
      <c r="F38" s="20">
        <v>219181263.19</v>
      </c>
      <c r="G38" s="20">
        <v>169309728.34</v>
      </c>
      <c r="H38" s="20">
        <v>297312759.69999999</v>
      </c>
      <c r="I38" s="20">
        <v>260745718.09999999</v>
      </c>
      <c r="J38" s="20">
        <v>132625248.7</v>
      </c>
      <c r="K38" s="20">
        <v>164056755.06999999</v>
      </c>
      <c r="L38" s="20">
        <v>319562814</v>
      </c>
      <c r="M38" s="20">
        <v>236189969.80000001</v>
      </c>
      <c r="N38" s="20">
        <v>208651471</v>
      </c>
      <c r="O38" s="20">
        <v>564745446.33000004</v>
      </c>
      <c r="P38" s="18">
        <v>0</v>
      </c>
    </row>
    <row r="39" spans="1:16" ht="25.5" x14ac:dyDescent="0.25">
      <c r="A39" s="16" t="s">
        <v>49</v>
      </c>
      <c r="B39" s="17">
        <v>9594966537</v>
      </c>
      <c r="C39" s="54">
        <v>10448266537</v>
      </c>
      <c r="D39" s="20">
        <f t="shared" si="6"/>
        <v>9405444264.5</v>
      </c>
      <c r="E39" s="20">
        <v>725236164.20000005</v>
      </c>
      <c r="F39" s="20">
        <v>754892722.64999998</v>
      </c>
      <c r="G39" s="20">
        <v>735375897.20000005</v>
      </c>
      <c r="H39" s="20">
        <v>724200772.39999998</v>
      </c>
      <c r="I39" s="20">
        <v>750951641.39999998</v>
      </c>
      <c r="J39" s="20">
        <v>737704243.09000003</v>
      </c>
      <c r="K39" s="20">
        <v>740488017.38</v>
      </c>
      <c r="L39" s="20">
        <v>728164965.79999995</v>
      </c>
      <c r="M39" s="20">
        <v>754643146.39999998</v>
      </c>
      <c r="N39" s="20">
        <v>1098946515</v>
      </c>
      <c r="O39" s="20">
        <v>1654840178.98</v>
      </c>
      <c r="P39" s="18">
        <v>0</v>
      </c>
    </row>
    <row r="40" spans="1:16" ht="25.5" x14ac:dyDescent="0.25">
      <c r="A40" s="16" t="s">
        <v>50</v>
      </c>
      <c r="B40" s="17">
        <v>0</v>
      </c>
      <c r="C40" s="54">
        <v>0</v>
      </c>
      <c r="D40" s="18">
        <f t="shared" si="6"/>
        <v>0</v>
      </c>
      <c r="E40" s="18">
        <v>0</v>
      </c>
      <c r="F40" s="20">
        <v>0</v>
      </c>
      <c r="G40" s="18">
        <v>0</v>
      </c>
      <c r="H40" s="18">
        <v>0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</row>
    <row r="41" spans="1:16" ht="25.5" x14ac:dyDescent="0.25">
      <c r="A41" s="16" t="s">
        <v>51</v>
      </c>
      <c r="B41" s="17">
        <v>0</v>
      </c>
      <c r="C41" s="54">
        <v>0</v>
      </c>
      <c r="D41" s="18">
        <f t="shared" si="6"/>
        <v>0</v>
      </c>
      <c r="E41" s="18">
        <v>0</v>
      </c>
      <c r="F41" s="20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</row>
    <row r="42" spans="1:16" ht="25.5" x14ac:dyDescent="0.25">
      <c r="A42" s="16" t="s">
        <v>52</v>
      </c>
      <c r="B42" s="17">
        <v>0</v>
      </c>
      <c r="C42" s="54">
        <v>0</v>
      </c>
      <c r="D42" s="18">
        <f t="shared" si="6"/>
        <v>0</v>
      </c>
      <c r="E42" s="18">
        <v>0</v>
      </c>
      <c r="F42" s="20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</row>
    <row r="43" spans="1:16" x14ac:dyDescent="0.25">
      <c r="A43" s="16" t="s">
        <v>53</v>
      </c>
      <c r="B43" s="17">
        <v>1350000</v>
      </c>
      <c r="C43" s="17">
        <v>1350000</v>
      </c>
      <c r="D43" s="18">
        <f t="shared" si="6"/>
        <v>0</v>
      </c>
      <c r="E43" s="18">
        <v>0</v>
      </c>
      <c r="F43" s="20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x14ac:dyDescent="0.25">
      <c r="A44" s="16"/>
      <c r="B44" s="17"/>
      <c r="C44" s="17"/>
      <c r="D44" s="18"/>
      <c r="E44" s="18"/>
      <c r="F44" s="20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6" x14ac:dyDescent="0.25">
      <c r="A45" s="16"/>
      <c r="B45" s="17"/>
      <c r="C45" s="17"/>
      <c r="D45" s="18"/>
      <c r="E45" s="18"/>
      <c r="F45" s="20"/>
      <c r="G45" s="18"/>
      <c r="H45" s="18"/>
      <c r="I45" s="18"/>
      <c r="J45" s="18"/>
      <c r="K45" s="18"/>
      <c r="L45" s="18"/>
      <c r="M45" s="18"/>
      <c r="N45" s="18"/>
      <c r="O45" s="18"/>
      <c r="P45" s="18"/>
    </row>
    <row r="46" spans="1:16" x14ac:dyDescent="0.25">
      <c r="A46" s="16"/>
      <c r="B46" s="17"/>
      <c r="C46" s="17"/>
      <c r="D46" s="18"/>
      <c r="E46" s="18"/>
      <c r="F46" s="20"/>
      <c r="G46" s="18"/>
      <c r="H46" s="18"/>
      <c r="I46" s="18"/>
      <c r="J46" s="18"/>
      <c r="K46" s="18"/>
      <c r="L46" s="18"/>
      <c r="M46" s="18"/>
      <c r="N46" s="18"/>
      <c r="O46" s="18"/>
      <c r="P46" s="18"/>
    </row>
    <row r="47" spans="1:16" x14ac:dyDescent="0.25">
      <c r="A47" s="16"/>
      <c r="B47" s="17"/>
      <c r="C47" s="17"/>
      <c r="D47" s="18"/>
      <c r="E47" s="18"/>
      <c r="F47" s="20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5">
      <c r="A48" s="16"/>
      <c r="B48" s="17"/>
      <c r="C48" s="17"/>
      <c r="D48" s="18"/>
      <c r="E48" s="18"/>
      <c r="F48" s="20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1:16" ht="25.5" x14ac:dyDescent="0.25">
      <c r="A49" s="16" t="s">
        <v>54</v>
      </c>
      <c r="B49" s="17">
        <v>605727278</v>
      </c>
      <c r="C49" s="54">
        <v>610727278</v>
      </c>
      <c r="D49" s="18">
        <f t="shared" si="6"/>
        <v>551965972.80999994</v>
      </c>
      <c r="E49" s="18">
        <v>45257120.210000001</v>
      </c>
      <c r="F49" s="54">
        <v>48880431.159999996</v>
      </c>
      <c r="G49" s="67">
        <v>51396159.549999997</v>
      </c>
      <c r="H49" s="18">
        <v>44895818</v>
      </c>
      <c r="I49" s="18">
        <v>60419657.969999999</v>
      </c>
      <c r="J49" s="18">
        <v>48234745.969999999</v>
      </c>
      <c r="K49" s="18">
        <v>53125137.659999996</v>
      </c>
      <c r="L49" s="18">
        <v>49773436.960000001</v>
      </c>
      <c r="M49" s="18">
        <v>35386993.259999998</v>
      </c>
      <c r="N49" s="18">
        <v>32745951.140000001</v>
      </c>
      <c r="O49" s="18">
        <v>81850520.930000007</v>
      </c>
      <c r="P49" s="18">
        <v>0</v>
      </c>
    </row>
    <row r="50" spans="1:16" x14ac:dyDescent="0.25">
      <c r="A50" s="13" t="s">
        <v>55</v>
      </c>
      <c r="B50" s="23">
        <f t="shared" ref="B50:K50" si="11">+B51+B52+B53+B54+B55+B56+B57</f>
        <v>0</v>
      </c>
      <c r="C50" s="55">
        <f t="shared" si="11"/>
        <v>20000000</v>
      </c>
      <c r="D50" s="23">
        <f t="shared" si="11"/>
        <v>20000000</v>
      </c>
      <c r="E50" s="23">
        <f t="shared" si="11"/>
        <v>0</v>
      </c>
      <c r="F50" s="20">
        <f t="shared" si="11"/>
        <v>0</v>
      </c>
      <c r="G50" s="23">
        <f t="shared" si="11"/>
        <v>0</v>
      </c>
      <c r="H50" s="23">
        <f t="shared" si="11"/>
        <v>0</v>
      </c>
      <c r="I50" s="23">
        <f t="shared" si="11"/>
        <v>0</v>
      </c>
      <c r="J50" s="23">
        <f t="shared" si="11"/>
        <v>0</v>
      </c>
      <c r="K50" s="23">
        <f t="shared" si="11"/>
        <v>0</v>
      </c>
      <c r="L50" s="23">
        <f t="shared" ref="L50:P50" si="12">+L51+L52+L53+L54+L55+L56+L57</f>
        <v>0</v>
      </c>
      <c r="M50" s="23">
        <f t="shared" si="12"/>
        <v>0</v>
      </c>
      <c r="N50" s="23">
        <f t="shared" si="12"/>
        <v>0</v>
      </c>
      <c r="O50" s="23">
        <f t="shared" si="12"/>
        <v>20000000</v>
      </c>
      <c r="P50" s="23">
        <f t="shared" si="12"/>
        <v>0</v>
      </c>
    </row>
    <row r="51" spans="1:16" ht="21.75" customHeight="1" x14ac:dyDescent="0.25">
      <c r="A51" s="16" t="s">
        <v>56</v>
      </c>
      <c r="B51" s="18"/>
      <c r="C51" s="56"/>
      <c r="D51" s="18"/>
      <c r="E51" s="18">
        <v>0</v>
      </c>
      <c r="F51" s="20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M51" s="18">
        <v>0</v>
      </c>
      <c r="N51" s="18">
        <v>0</v>
      </c>
      <c r="O51" s="18">
        <v>0</v>
      </c>
      <c r="P51" s="21"/>
    </row>
    <row r="52" spans="1:16" ht="25.5" x14ac:dyDescent="0.25">
      <c r="A52" s="16" t="s">
        <v>57</v>
      </c>
      <c r="B52" s="18"/>
      <c r="C52" s="56">
        <v>20000000</v>
      </c>
      <c r="D52" s="18">
        <f>E52+F52+G52+H52+I52+J52+K52+L52+M52+N52+O52+P52</f>
        <v>20000000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20000000</v>
      </c>
      <c r="P52" s="18">
        <f t="shared" ref="P52" si="13">+Q52+R52+S52+T52+U52+V52+W52+X52+Y52+Z52+AA52+AB52</f>
        <v>0</v>
      </c>
    </row>
    <row r="53" spans="1:16" ht="25.5" x14ac:dyDescent="0.25">
      <c r="A53" s="16" t="s">
        <v>58</v>
      </c>
      <c r="B53" s="18">
        <f t="shared" ref="B53:C57" si="14">+C53+D53+E53+F53+G53+H53+I53+J53+K53+L53+M53+N53</f>
        <v>0</v>
      </c>
      <c r="C53" s="56">
        <f t="shared" si="14"/>
        <v>0</v>
      </c>
      <c r="D53" s="18">
        <f t="shared" si="6"/>
        <v>0</v>
      </c>
      <c r="E53" s="18">
        <f t="shared" ref="E53:E57" si="15">+F53+G53+H53+I53+J53+K53+L53+M53+N53+O53+P53+Q53</f>
        <v>0</v>
      </c>
      <c r="F53" s="18">
        <f t="shared" ref="F53:F57" si="16">+G53+H53+I53+J53+K53+L53+M53+N53+O53+P53+Q53+R53</f>
        <v>0</v>
      </c>
      <c r="G53" s="18">
        <f t="shared" ref="G53:G57" si="17">+H53+I53+J53+K53+L53+M53+N53+O53+P53+Q53+R53+S53</f>
        <v>0</v>
      </c>
      <c r="H53" s="18">
        <f t="shared" ref="H53:H57" si="18">+I53+J53+K53+L53+M53+N53+O53+P53+Q53+R53+S53+T53</f>
        <v>0</v>
      </c>
      <c r="I53" s="18">
        <f t="shared" ref="I53:I57" si="19">+J53+K53+L53+M53+N53+O53+P53+Q53+R53+S53+T53+U53</f>
        <v>0</v>
      </c>
      <c r="J53" s="18">
        <f t="shared" ref="J53:J57" si="20">+K53+L53+M53+N53+O53+P53+Q53+R53+S53+T53+U53+V53</f>
        <v>0</v>
      </c>
      <c r="K53" s="18">
        <f t="shared" ref="K53:K57" si="21">+L53+M53+N53+O53+P53+Q53+R53+S53+T53+U53+V53+W53</f>
        <v>0</v>
      </c>
      <c r="L53" s="18">
        <f t="shared" ref="L53:L57" si="22">+M53+N53+O53+P53+Q53+R53+S53+T53+U53+V53+W53+X53</f>
        <v>0</v>
      </c>
      <c r="M53" s="18">
        <f t="shared" ref="M53:M57" si="23">+N53+O53+P53+Q53+R53+S53+T53+U53+V53+W53+X53+Y53</f>
        <v>0</v>
      </c>
      <c r="N53" s="18">
        <f t="shared" ref="N53:N57" si="24">+O53+P53+Q53+R53+S53+T53+U53+V53+W53+X53+Y53+Z53</f>
        <v>0</v>
      </c>
      <c r="O53" s="18">
        <f t="shared" ref="O53:O57" si="25">+P53+Q53+R53+S53+T53+U53+V53+W53+X53+Y53+Z53+AA53</f>
        <v>0</v>
      </c>
      <c r="P53" s="18">
        <f t="shared" ref="P53:P57" si="26">+Q53+R53+S53+T53+U53+V53+W53+X53+Y53+Z53+AA53+AB53</f>
        <v>0</v>
      </c>
    </row>
    <row r="54" spans="1:16" ht="25.5" x14ac:dyDescent="0.25">
      <c r="A54" s="16" t="s">
        <v>59</v>
      </c>
      <c r="B54" s="18">
        <f t="shared" si="14"/>
        <v>0</v>
      </c>
      <c r="C54" s="56">
        <f t="shared" si="14"/>
        <v>0</v>
      </c>
      <c r="D54" s="18">
        <f t="shared" si="6"/>
        <v>0</v>
      </c>
      <c r="E54" s="18">
        <f t="shared" si="15"/>
        <v>0</v>
      </c>
      <c r="F54" s="18">
        <f t="shared" si="16"/>
        <v>0</v>
      </c>
      <c r="G54" s="18">
        <f t="shared" si="17"/>
        <v>0</v>
      </c>
      <c r="H54" s="18">
        <f t="shared" si="18"/>
        <v>0</v>
      </c>
      <c r="I54" s="18">
        <f t="shared" si="19"/>
        <v>0</v>
      </c>
      <c r="J54" s="18">
        <f t="shared" si="20"/>
        <v>0</v>
      </c>
      <c r="K54" s="18">
        <f t="shared" si="21"/>
        <v>0</v>
      </c>
      <c r="L54" s="18">
        <f t="shared" si="22"/>
        <v>0</v>
      </c>
      <c r="M54" s="18">
        <f t="shared" si="23"/>
        <v>0</v>
      </c>
      <c r="N54" s="18">
        <f t="shared" si="24"/>
        <v>0</v>
      </c>
      <c r="O54" s="18">
        <f t="shared" si="25"/>
        <v>0</v>
      </c>
      <c r="P54" s="18">
        <f t="shared" si="26"/>
        <v>0</v>
      </c>
    </row>
    <row r="55" spans="1:16" ht="25.5" x14ac:dyDescent="0.25">
      <c r="A55" s="16" t="s">
        <v>60</v>
      </c>
      <c r="B55" s="18">
        <f t="shared" si="14"/>
        <v>0</v>
      </c>
      <c r="C55" s="56">
        <f t="shared" si="14"/>
        <v>0</v>
      </c>
      <c r="D55" s="18">
        <f t="shared" si="6"/>
        <v>0</v>
      </c>
      <c r="E55" s="18">
        <f t="shared" si="15"/>
        <v>0</v>
      </c>
      <c r="F55" s="18">
        <f t="shared" si="16"/>
        <v>0</v>
      </c>
      <c r="G55" s="18">
        <f t="shared" si="17"/>
        <v>0</v>
      </c>
      <c r="H55" s="18">
        <f t="shared" si="18"/>
        <v>0</v>
      </c>
      <c r="I55" s="18">
        <f t="shared" si="19"/>
        <v>0</v>
      </c>
      <c r="J55" s="18">
        <f t="shared" si="20"/>
        <v>0</v>
      </c>
      <c r="K55" s="18">
        <f t="shared" si="21"/>
        <v>0</v>
      </c>
      <c r="L55" s="18">
        <f t="shared" si="22"/>
        <v>0</v>
      </c>
      <c r="M55" s="18">
        <f t="shared" si="23"/>
        <v>0</v>
      </c>
      <c r="N55" s="18">
        <f t="shared" si="24"/>
        <v>0</v>
      </c>
      <c r="O55" s="18">
        <f t="shared" si="25"/>
        <v>0</v>
      </c>
      <c r="P55" s="18">
        <f t="shared" si="26"/>
        <v>0</v>
      </c>
    </row>
    <row r="56" spans="1:16" x14ac:dyDescent="0.25">
      <c r="A56" s="16" t="s">
        <v>61</v>
      </c>
      <c r="B56" s="18">
        <f t="shared" si="14"/>
        <v>0</v>
      </c>
      <c r="C56" s="56">
        <f t="shared" si="14"/>
        <v>0</v>
      </c>
      <c r="D56" s="18">
        <f t="shared" si="6"/>
        <v>0</v>
      </c>
      <c r="E56" s="18">
        <f t="shared" si="15"/>
        <v>0</v>
      </c>
      <c r="F56" s="18">
        <f t="shared" si="16"/>
        <v>0</v>
      </c>
      <c r="G56" s="18">
        <f t="shared" si="17"/>
        <v>0</v>
      </c>
      <c r="H56" s="18">
        <f t="shared" si="18"/>
        <v>0</v>
      </c>
      <c r="I56" s="18">
        <f t="shared" si="19"/>
        <v>0</v>
      </c>
      <c r="J56" s="18">
        <f t="shared" si="20"/>
        <v>0</v>
      </c>
      <c r="K56" s="18">
        <f t="shared" si="21"/>
        <v>0</v>
      </c>
      <c r="L56" s="18">
        <f t="shared" si="22"/>
        <v>0</v>
      </c>
      <c r="M56" s="18">
        <f t="shared" si="23"/>
        <v>0</v>
      </c>
      <c r="N56" s="18">
        <f t="shared" si="24"/>
        <v>0</v>
      </c>
      <c r="O56" s="18">
        <f t="shared" si="25"/>
        <v>0</v>
      </c>
      <c r="P56" s="18">
        <f t="shared" si="26"/>
        <v>0</v>
      </c>
    </row>
    <row r="57" spans="1:16" ht="25.5" x14ac:dyDescent="0.25">
      <c r="A57" s="16" t="s">
        <v>62</v>
      </c>
      <c r="B57" s="18">
        <f t="shared" si="14"/>
        <v>0</v>
      </c>
      <c r="C57" s="56">
        <f t="shared" si="14"/>
        <v>0</v>
      </c>
      <c r="D57" s="18">
        <f t="shared" si="6"/>
        <v>0</v>
      </c>
      <c r="E57" s="18">
        <f t="shared" si="15"/>
        <v>0</v>
      </c>
      <c r="F57" s="18">
        <f t="shared" si="16"/>
        <v>0</v>
      </c>
      <c r="G57" s="18">
        <f t="shared" si="17"/>
        <v>0</v>
      </c>
      <c r="H57" s="18">
        <f t="shared" si="18"/>
        <v>0</v>
      </c>
      <c r="I57" s="18">
        <f t="shared" si="19"/>
        <v>0</v>
      </c>
      <c r="J57" s="18">
        <f t="shared" si="20"/>
        <v>0</v>
      </c>
      <c r="K57" s="18">
        <f t="shared" si="21"/>
        <v>0</v>
      </c>
      <c r="L57" s="18">
        <f t="shared" si="22"/>
        <v>0</v>
      </c>
      <c r="M57" s="18">
        <f t="shared" si="23"/>
        <v>0</v>
      </c>
      <c r="N57" s="18">
        <f t="shared" si="24"/>
        <v>0</v>
      </c>
      <c r="O57" s="18">
        <f t="shared" si="25"/>
        <v>0</v>
      </c>
      <c r="P57" s="18">
        <f t="shared" si="26"/>
        <v>0</v>
      </c>
    </row>
    <row r="58" spans="1:16" x14ac:dyDescent="0.25">
      <c r="A58" s="13" t="s">
        <v>63</v>
      </c>
      <c r="B58" s="14">
        <f>+B59+B60+B61+B62+B63+B64+B65++B66+B67</f>
        <v>71751564</v>
      </c>
      <c r="C58" s="14">
        <f>+C59+C60+C61+C62+C63+C64+C65++C66+C67</f>
        <v>65052248.519999996</v>
      </c>
      <c r="D58" s="14">
        <f>+D59+D60+D61+D62+D63+D64+D65++D66+D67</f>
        <v>28875522.509999998</v>
      </c>
      <c r="E58" s="14">
        <f t="shared" ref="E58:I58" si="27">+E59+E60+E61+E62+E63+E64+E65++E66+E67</f>
        <v>0</v>
      </c>
      <c r="F58" s="14">
        <f>+F59+F60+F61+F62+F63+F64+F65++F66+F67</f>
        <v>780592.6</v>
      </c>
      <c r="G58" s="14">
        <f>+G59+G60+G61+G62+G63+G64+G65++G66+G67</f>
        <v>35400</v>
      </c>
      <c r="H58" s="14">
        <f>+H59+H60+H61+H62+H63+H64+H65++H66+H67</f>
        <v>63248</v>
      </c>
      <c r="I58" s="14">
        <f t="shared" si="27"/>
        <v>0</v>
      </c>
      <c r="J58" s="14">
        <f>+J59+J60+J61+J62+J63+J64+J65++J66+J67</f>
        <v>24640746.899999999</v>
      </c>
      <c r="K58" s="14">
        <f>K59+K61+K62+K63+K64+K65++K66+K67+K60</f>
        <v>1588449.97</v>
      </c>
      <c r="L58" s="14">
        <f>L59+L61+L62+L63+L64+L65++L66+L67+L60</f>
        <v>1308121.3700000001</v>
      </c>
      <c r="M58" s="14">
        <f t="shared" ref="M58:P58" si="28">M59+M61+M62+M63+M64+M65++M66+M67</f>
        <v>0</v>
      </c>
      <c r="N58" s="14">
        <f>N59+N61+N62+N63+N64+N65++N66+N67+N60</f>
        <v>430992.28</v>
      </c>
      <c r="O58" s="14">
        <f t="shared" si="28"/>
        <v>1336092.76</v>
      </c>
      <c r="P58" s="14">
        <f t="shared" si="28"/>
        <v>0</v>
      </c>
    </row>
    <row r="59" spans="1:16" x14ac:dyDescent="0.25">
      <c r="A59" s="16" t="s">
        <v>64</v>
      </c>
      <c r="B59" s="20">
        <v>53861154</v>
      </c>
      <c r="C59" s="20">
        <v>34022106.189999998</v>
      </c>
      <c r="D59" s="18">
        <f>E59+F59+G59+H59+I59+J59+K59+M59+N59+O59+P59</f>
        <v>11624870.220000001</v>
      </c>
      <c r="E59" s="18">
        <v>0</v>
      </c>
      <c r="F59" s="65">
        <v>780592.6</v>
      </c>
      <c r="G59" s="18">
        <v>0</v>
      </c>
      <c r="H59" s="18">
        <v>0</v>
      </c>
      <c r="I59" s="18">
        <v>0</v>
      </c>
      <c r="J59" s="18">
        <v>9579571.9199999999</v>
      </c>
      <c r="K59" s="18">
        <v>86004.3</v>
      </c>
      <c r="L59" s="18">
        <v>1308121.3700000001</v>
      </c>
      <c r="M59" s="18"/>
      <c r="N59" s="18">
        <v>316440</v>
      </c>
      <c r="O59" s="18">
        <v>862261.4</v>
      </c>
      <c r="P59" s="18">
        <v>0</v>
      </c>
    </row>
    <row r="60" spans="1:16" ht="24.75" customHeight="1" x14ac:dyDescent="0.25">
      <c r="A60" s="16" t="s">
        <v>65</v>
      </c>
      <c r="B60" s="20">
        <v>573910</v>
      </c>
      <c r="C60" s="20">
        <v>1257910</v>
      </c>
      <c r="D60" s="18">
        <f t="shared" si="6"/>
        <v>229681.84</v>
      </c>
      <c r="E60" s="18">
        <v>0</v>
      </c>
      <c r="F60" s="18">
        <v>0</v>
      </c>
      <c r="G60" s="67">
        <v>35400</v>
      </c>
      <c r="H60" s="18">
        <v>63248</v>
      </c>
      <c r="I60" s="18">
        <v>0</v>
      </c>
      <c r="J60" s="18">
        <v>16481.560000000001</v>
      </c>
      <c r="K60" s="18">
        <v>0</v>
      </c>
      <c r="L60" s="18">
        <v>0</v>
      </c>
      <c r="M60" s="18">
        <v>0</v>
      </c>
      <c r="N60" s="18">
        <v>114552.28</v>
      </c>
      <c r="O60" s="18">
        <v>0</v>
      </c>
      <c r="P60" s="18">
        <v>0</v>
      </c>
    </row>
    <row r="61" spans="1:16" ht="25.5" x14ac:dyDescent="0.25">
      <c r="A61" s="16" t="s">
        <v>66</v>
      </c>
      <c r="B61" s="20">
        <v>550000</v>
      </c>
      <c r="C61" s="20">
        <v>132614.29999999999</v>
      </c>
      <c r="D61" s="18">
        <f t="shared" si="6"/>
        <v>46610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46610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</row>
    <row r="62" spans="1:16" ht="25.5" x14ac:dyDescent="0.25">
      <c r="A62" s="16" t="s">
        <v>67</v>
      </c>
      <c r="B62" s="20">
        <v>4000000</v>
      </c>
      <c r="C62" s="20">
        <v>2000000</v>
      </c>
      <c r="D62" s="18">
        <f t="shared" si="6"/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</row>
    <row r="63" spans="1:16" x14ac:dyDescent="0.25">
      <c r="A63" s="16" t="s">
        <v>68</v>
      </c>
      <c r="B63" s="20">
        <v>9400000</v>
      </c>
      <c r="C63" s="20">
        <v>6261534.0700000003</v>
      </c>
      <c r="D63" s="18">
        <f t="shared" si="6"/>
        <v>997358.47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997358.47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</row>
    <row r="64" spans="1:16" x14ac:dyDescent="0.25">
      <c r="A64" s="16" t="s">
        <v>69</v>
      </c>
      <c r="B64" s="20">
        <v>1052500</v>
      </c>
      <c r="C64" s="20">
        <v>1052500</v>
      </c>
      <c r="D64" s="18">
        <f t="shared" si="6"/>
        <v>473831.36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473831.36</v>
      </c>
      <c r="P64" s="18">
        <v>0</v>
      </c>
    </row>
    <row r="65" spans="1:18" x14ac:dyDescent="0.25">
      <c r="A65" s="16" t="s">
        <v>70</v>
      </c>
      <c r="B65" s="20"/>
      <c r="C65" s="22"/>
      <c r="D65" s="18">
        <f t="shared" si="6"/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</row>
    <row r="66" spans="1:18" x14ac:dyDescent="0.25">
      <c r="A66" s="16" t="s">
        <v>71</v>
      </c>
      <c r="B66" s="20">
        <v>2314000</v>
      </c>
      <c r="C66" s="20">
        <v>20325583.960000001</v>
      </c>
      <c r="D66" s="18">
        <f t="shared" si="6"/>
        <v>15503170.619999999</v>
      </c>
      <c r="E66" s="18">
        <v>0</v>
      </c>
      <c r="F66" s="18">
        <v>0</v>
      </c>
      <c r="G66" s="18">
        <v>0</v>
      </c>
      <c r="H66" s="18">
        <v>0</v>
      </c>
      <c r="I66" s="18">
        <v>0</v>
      </c>
      <c r="J66" s="18">
        <v>14998083.42</v>
      </c>
      <c r="K66" s="18">
        <v>505087.2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</row>
    <row r="67" spans="1:18" ht="25.5" x14ac:dyDescent="0.25">
      <c r="A67" s="16" t="s">
        <v>72</v>
      </c>
      <c r="B67" s="18">
        <v>0</v>
      </c>
      <c r="C67" s="18">
        <v>0</v>
      </c>
      <c r="D67" s="18">
        <f t="shared" ref="D67" si="29">E67+F67+G67+H67+I67+J67+K67+L67+M67+N67+O67+P67</f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</row>
    <row r="68" spans="1:18" x14ac:dyDescent="0.25">
      <c r="A68" s="13" t="s">
        <v>73</v>
      </c>
      <c r="B68" s="14">
        <f>+B69+B70+B71+B72</f>
        <v>17418947</v>
      </c>
      <c r="C68" s="14">
        <f>C69</f>
        <v>9209473.5</v>
      </c>
      <c r="D68" s="14">
        <f>+D69+D70+D71+D72</f>
        <v>3956704.9899999998</v>
      </c>
      <c r="E68" s="14">
        <f t="shared" ref="E68:P68" si="30">+E69+E70+E71+E72</f>
        <v>0</v>
      </c>
      <c r="F68" s="66">
        <f t="shared" si="30"/>
        <v>233016.66</v>
      </c>
      <c r="G68" s="14">
        <f t="shared" si="30"/>
        <v>0</v>
      </c>
      <c r="H68" s="14">
        <f t="shared" si="30"/>
        <v>0</v>
      </c>
      <c r="I68" s="14">
        <f t="shared" si="30"/>
        <v>360956.66</v>
      </c>
      <c r="J68" s="14">
        <f t="shared" si="30"/>
        <v>0</v>
      </c>
      <c r="K68" s="14">
        <f t="shared" si="30"/>
        <v>975222.29</v>
      </c>
      <c r="L68" s="14">
        <f t="shared" si="30"/>
        <v>1487535.78</v>
      </c>
      <c r="M68" s="14">
        <f t="shared" si="30"/>
        <v>0</v>
      </c>
      <c r="N68" s="14">
        <f t="shared" si="30"/>
        <v>0</v>
      </c>
      <c r="O68" s="14">
        <f t="shared" si="30"/>
        <v>899973.6</v>
      </c>
      <c r="P68" s="14">
        <f t="shared" si="30"/>
        <v>0</v>
      </c>
    </row>
    <row r="69" spans="1:18" x14ac:dyDescent="0.25">
      <c r="A69" s="16" t="s">
        <v>74</v>
      </c>
      <c r="B69" s="20">
        <v>17418947</v>
      </c>
      <c r="C69" s="20">
        <v>9209473.5</v>
      </c>
      <c r="D69" s="18">
        <f t="shared" si="6"/>
        <v>3956704.9899999998</v>
      </c>
      <c r="E69" s="18">
        <v>0</v>
      </c>
      <c r="F69" s="65">
        <v>233016.66</v>
      </c>
      <c r="G69" s="18">
        <v>0</v>
      </c>
      <c r="H69" s="18">
        <v>0</v>
      </c>
      <c r="I69" s="18">
        <v>360956.66</v>
      </c>
      <c r="J69" s="18">
        <v>0</v>
      </c>
      <c r="K69" s="18">
        <v>975222.29</v>
      </c>
      <c r="L69" s="18">
        <v>1487535.78</v>
      </c>
      <c r="M69" s="18">
        <v>0</v>
      </c>
      <c r="N69" s="18">
        <v>0</v>
      </c>
      <c r="O69" s="18">
        <v>899973.6</v>
      </c>
      <c r="P69" s="18">
        <v>0</v>
      </c>
    </row>
    <row r="70" spans="1:18" x14ac:dyDescent="0.25">
      <c r="A70" s="16" t="s">
        <v>75</v>
      </c>
      <c r="B70" s="18">
        <f t="shared" ref="B70:C72" si="31">+C70+D70+E70+F70+G70+H70+I70+J70+K70+L70+M70+N70</f>
        <v>0</v>
      </c>
      <c r="C70" s="56">
        <f t="shared" si="31"/>
        <v>0</v>
      </c>
      <c r="D70" s="18">
        <f>+E70+F70+G70+H70+I70+J70+K70+L70+M70+N70+O70+P70</f>
        <v>0</v>
      </c>
      <c r="E70" s="18">
        <f t="shared" ref="E70:L70" si="32">+F70+G70+H70+I70+J70+K70+L70+M70+N70+O70+P70+Q70</f>
        <v>0</v>
      </c>
      <c r="F70" s="18">
        <f t="shared" si="32"/>
        <v>0</v>
      </c>
      <c r="G70" s="18">
        <f t="shared" si="32"/>
        <v>0</v>
      </c>
      <c r="H70" s="18">
        <f t="shared" si="32"/>
        <v>0</v>
      </c>
      <c r="I70" s="18">
        <f t="shared" si="32"/>
        <v>0</v>
      </c>
      <c r="J70" s="18">
        <f t="shared" si="32"/>
        <v>0</v>
      </c>
      <c r="K70" s="18">
        <f t="shared" si="32"/>
        <v>0</v>
      </c>
      <c r="L70" s="18">
        <f t="shared" si="32"/>
        <v>0</v>
      </c>
      <c r="M70" s="18">
        <v>0</v>
      </c>
      <c r="N70" s="18">
        <v>0</v>
      </c>
      <c r="O70" s="18">
        <v>0</v>
      </c>
      <c r="P70" s="18">
        <v>0</v>
      </c>
    </row>
    <row r="71" spans="1:18" x14ac:dyDescent="0.25">
      <c r="A71" s="16" t="s">
        <v>76</v>
      </c>
      <c r="B71" s="18">
        <f t="shared" si="31"/>
        <v>0</v>
      </c>
      <c r="C71" s="56">
        <f t="shared" si="31"/>
        <v>0</v>
      </c>
      <c r="D71" s="18">
        <f>+E71+F71+G71+H71+I71+J71+K71+L71+M71+N71+O71+P71</f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18">
        <v>0</v>
      </c>
      <c r="N71" s="18">
        <v>0</v>
      </c>
      <c r="O71" s="18">
        <v>0</v>
      </c>
      <c r="P71" s="18">
        <v>0</v>
      </c>
    </row>
    <row r="72" spans="1:18" ht="25.5" x14ac:dyDescent="0.25">
      <c r="A72" s="16" t="s">
        <v>77</v>
      </c>
      <c r="B72" s="18">
        <f t="shared" si="31"/>
        <v>0</v>
      </c>
      <c r="C72" s="56">
        <f t="shared" si="31"/>
        <v>0</v>
      </c>
      <c r="D72" s="18">
        <f>+E72+F72+G72+H72+I72+J72+K72+L72+M72+N72+O72+P72</f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18">
        <v>0</v>
      </c>
      <c r="N72" s="18">
        <v>0</v>
      </c>
      <c r="O72" s="18">
        <v>0</v>
      </c>
      <c r="P72" s="18">
        <v>0</v>
      </c>
    </row>
    <row r="73" spans="1:18" ht="25.5" x14ac:dyDescent="0.25">
      <c r="A73" s="13" t="s">
        <v>78</v>
      </c>
      <c r="B73" s="18">
        <f t="shared" ref="B73:D79" si="33">+C73+D73+E73+F73+G73+H73+I73+J73+K73+L73</f>
        <v>0</v>
      </c>
      <c r="C73" s="56">
        <f t="shared" si="33"/>
        <v>0</v>
      </c>
      <c r="D73" s="18">
        <f>+E73+F73+G73+H73+I73+J73+K73+L73+M73+N73+O73+P73</f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18">
        <v>0</v>
      </c>
      <c r="N73" s="18">
        <v>0</v>
      </c>
      <c r="O73" s="18">
        <v>0</v>
      </c>
      <c r="P73" s="18">
        <v>0</v>
      </c>
    </row>
    <row r="74" spans="1:18" x14ac:dyDescent="0.25">
      <c r="A74" s="16" t="s">
        <v>79</v>
      </c>
      <c r="B74" s="18">
        <f t="shared" si="33"/>
        <v>0</v>
      </c>
      <c r="C74" s="56">
        <f t="shared" si="33"/>
        <v>0</v>
      </c>
      <c r="D74" s="18">
        <f t="shared" si="33"/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18">
        <v>0</v>
      </c>
      <c r="N74" s="18">
        <v>0</v>
      </c>
      <c r="O74" s="18">
        <v>0</v>
      </c>
      <c r="P74" s="18">
        <v>0</v>
      </c>
    </row>
    <row r="75" spans="1:18" ht="25.5" x14ac:dyDescent="0.25">
      <c r="A75" s="16" t="s">
        <v>80</v>
      </c>
      <c r="B75" s="18">
        <f t="shared" si="33"/>
        <v>0</v>
      </c>
      <c r="C75" s="56">
        <f t="shared" si="33"/>
        <v>0</v>
      </c>
      <c r="D75" s="18">
        <f t="shared" si="33"/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18">
        <v>0</v>
      </c>
      <c r="N75" s="18">
        <v>0</v>
      </c>
      <c r="O75" s="18">
        <v>0</v>
      </c>
      <c r="P75" s="18">
        <v>0</v>
      </c>
    </row>
    <row r="76" spans="1:18" x14ac:dyDescent="0.25">
      <c r="A76" s="13" t="s">
        <v>81</v>
      </c>
      <c r="B76" s="18">
        <f t="shared" si="33"/>
        <v>0</v>
      </c>
      <c r="C76" s="56">
        <f t="shared" si="33"/>
        <v>0</v>
      </c>
      <c r="D76" s="18">
        <f t="shared" si="33"/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18">
        <v>0</v>
      </c>
      <c r="N76" s="18">
        <v>0</v>
      </c>
      <c r="O76" s="18">
        <v>0</v>
      </c>
      <c r="P76" s="18">
        <v>0</v>
      </c>
    </row>
    <row r="77" spans="1:18" x14ac:dyDescent="0.25">
      <c r="A77" s="16" t="s">
        <v>82</v>
      </c>
      <c r="B77" s="18">
        <f t="shared" si="33"/>
        <v>0</v>
      </c>
      <c r="C77" s="56">
        <f t="shared" si="33"/>
        <v>0</v>
      </c>
      <c r="D77" s="18">
        <f t="shared" si="33"/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18">
        <v>0</v>
      </c>
      <c r="N77" s="18">
        <v>0</v>
      </c>
      <c r="O77" s="18">
        <v>0</v>
      </c>
      <c r="P77" s="18">
        <v>0</v>
      </c>
    </row>
    <row r="78" spans="1:18" x14ac:dyDescent="0.25">
      <c r="A78" s="16" t="s">
        <v>83</v>
      </c>
      <c r="B78" s="18">
        <f t="shared" ref="B78:C79" si="34">+C78+D78+E78+F78+G78+H78+I78+J78+K78+L78+M78+N78</f>
        <v>0</v>
      </c>
      <c r="C78" s="56">
        <f t="shared" si="34"/>
        <v>0</v>
      </c>
      <c r="D78" s="18">
        <f t="shared" si="33"/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18">
        <v>0</v>
      </c>
      <c r="N78" s="18">
        <v>0</v>
      </c>
      <c r="O78" s="18">
        <v>0</v>
      </c>
      <c r="P78" s="18">
        <v>0</v>
      </c>
    </row>
    <row r="79" spans="1:18" ht="25.5" x14ac:dyDescent="0.25">
      <c r="A79" s="16" t="s">
        <v>84</v>
      </c>
      <c r="B79" s="18">
        <f t="shared" si="34"/>
        <v>0</v>
      </c>
      <c r="C79" s="56">
        <f t="shared" si="34"/>
        <v>0</v>
      </c>
      <c r="D79" s="18">
        <f t="shared" si="33"/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18">
        <v>0</v>
      </c>
      <c r="N79" s="18">
        <v>0</v>
      </c>
      <c r="O79" s="18">
        <v>0</v>
      </c>
      <c r="P79" s="18">
        <v>0</v>
      </c>
    </row>
    <row r="80" spans="1:18" x14ac:dyDescent="0.25">
      <c r="A80" s="9" t="s">
        <v>85</v>
      </c>
      <c r="B80" s="24">
        <f>B76+B73+B68+B58+B50+B37+B17+B11+B27</f>
        <v>14320735398</v>
      </c>
      <c r="C80" s="24">
        <f>C76+C73+C68+C58+C50+C37+C17+C11+C27</f>
        <v>15759464648.93</v>
      </c>
      <c r="D80" s="58">
        <f>D76+D73+D68+D58+D50+D37+D17+D11+D27</f>
        <v>13694235474.85</v>
      </c>
      <c r="E80" s="24">
        <f>E76+E73+E68+E58+E50+E37+E17+E11</f>
        <v>773236656.88000011</v>
      </c>
      <c r="F80" s="24">
        <f t="shared" ref="F80:P80" si="35">F76+F73+F68+F58+F50+F37+F17+F11+F27</f>
        <v>1143412074.9999998</v>
      </c>
      <c r="G80" s="24">
        <f t="shared" si="35"/>
        <v>1030274078.29</v>
      </c>
      <c r="H80" s="24">
        <f t="shared" si="35"/>
        <v>1135396870.71</v>
      </c>
      <c r="I80" s="24">
        <f t="shared" si="35"/>
        <v>1175011468.8600001</v>
      </c>
      <c r="J80" s="24">
        <f t="shared" si="35"/>
        <v>1078532338.6200001</v>
      </c>
      <c r="K80" s="24">
        <f t="shared" si="35"/>
        <v>1079696419.22</v>
      </c>
      <c r="L80" s="24">
        <f>L76+L73+L68+L58+L50+L37+L17+L11+L27</f>
        <v>1207639491.1000001</v>
      </c>
      <c r="M80" s="24">
        <f t="shared" si="35"/>
        <v>1121842811.6900001</v>
      </c>
      <c r="N80" s="24">
        <f>N76+N73+N68+N58+N50+N37+N17+N11+N27</f>
        <v>1433009379.71</v>
      </c>
      <c r="O80" s="24">
        <f t="shared" si="35"/>
        <v>2517492006.1399999</v>
      </c>
      <c r="P80" s="24">
        <f t="shared" si="35"/>
        <v>0</v>
      </c>
      <c r="R80" s="8"/>
    </row>
    <row r="81" spans="1:16" x14ac:dyDescent="0.25">
      <c r="A81" s="25"/>
      <c r="B81" s="26"/>
      <c r="C81" s="57"/>
      <c r="D81" s="20"/>
      <c r="E81" s="20"/>
      <c r="F81" s="22"/>
      <c r="G81" s="22"/>
      <c r="H81" s="22"/>
      <c r="I81" s="22"/>
      <c r="J81" s="22"/>
      <c r="K81" s="22"/>
      <c r="L81" s="22"/>
      <c r="M81" s="19"/>
      <c r="N81" s="19"/>
      <c r="O81" s="19"/>
      <c r="P81" s="21"/>
    </row>
    <row r="82" spans="1:16" x14ac:dyDescent="0.25">
      <c r="A82" s="27" t="s">
        <v>86</v>
      </c>
      <c r="B82" s="28"/>
      <c r="C82" s="59"/>
      <c r="D82" s="29"/>
      <c r="E82" s="29"/>
      <c r="F82" s="29"/>
      <c r="G82" s="29"/>
      <c r="H82" s="29"/>
      <c r="I82" s="29"/>
      <c r="J82" s="29"/>
      <c r="K82" s="29"/>
      <c r="L82" s="29"/>
      <c r="M82" s="30"/>
      <c r="N82" s="30"/>
      <c r="O82" s="30"/>
      <c r="P82" s="30"/>
    </row>
    <row r="83" spans="1:16" x14ac:dyDescent="0.25">
      <c r="A83" s="13" t="s">
        <v>87</v>
      </c>
      <c r="B83" s="18">
        <f>+B84+B85</f>
        <v>0</v>
      </c>
      <c r="C83" s="56">
        <f>+C84+C85</f>
        <v>0</v>
      </c>
      <c r="D83" s="18">
        <f>+D84+D85</f>
        <v>0</v>
      </c>
      <c r="E83" s="18">
        <f>+E84+E85</f>
        <v>0</v>
      </c>
      <c r="F83" s="18">
        <f>+F84+F85</f>
        <v>0</v>
      </c>
      <c r="G83" s="18"/>
      <c r="H83" s="18"/>
      <c r="I83" s="18"/>
      <c r="J83" s="18"/>
      <c r="K83" s="18"/>
      <c r="L83" s="18"/>
      <c r="M83" s="18"/>
      <c r="N83" s="18"/>
      <c r="O83" s="18"/>
      <c r="P83" s="21"/>
    </row>
    <row r="84" spans="1:16" x14ac:dyDescent="0.25">
      <c r="A84" s="16" t="s">
        <v>88</v>
      </c>
      <c r="B84" s="18">
        <v>0</v>
      </c>
      <c r="C84" s="56">
        <v>0</v>
      </c>
      <c r="D84" s="18">
        <v>0</v>
      </c>
      <c r="E84" s="20">
        <v>0</v>
      </c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21"/>
    </row>
    <row r="85" spans="1:16" ht="25.5" x14ac:dyDescent="0.25">
      <c r="A85" s="16" t="s">
        <v>89</v>
      </c>
      <c r="B85" s="31">
        <v>0</v>
      </c>
      <c r="C85" s="60">
        <v>0</v>
      </c>
      <c r="D85" s="31">
        <v>0</v>
      </c>
      <c r="E85" s="32">
        <v>0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3"/>
    </row>
    <row r="86" spans="1:16" x14ac:dyDescent="0.25">
      <c r="A86" s="16"/>
      <c r="B86" s="31"/>
      <c r="C86" s="60"/>
      <c r="D86" s="31"/>
      <c r="E86" s="32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3"/>
    </row>
    <row r="87" spans="1:16" x14ac:dyDescent="0.25">
      <c r="A87" s="16"/>
      <c r="B87" s="31"/>
      <c r="C87" s="60"/>
      <c r="D87" s="31"/>
      <c r="E87" s="32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3"/>
    </row>
    <row r="88" spans="1:16" x14ac:dyDescent="0.25">
      <c r="A88" s="16"/>
      <c r="B88" s="31"/>
      <c r="C88" s="60"/>
      <c r="D88" s="31"/>
      <c r="E88" s="32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3"/>
    </row>
    <row r="89" spans="1:16" x14ac:dyDescent="0.25">
      <c r="A89" s="16"/>
      <c r="B89" s="31"/>
      <c r="C89" s="60"/>
      <c r="D89" s="31"/>
      <c r="E89" s="32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3"/>
    </row>
    <row r="90" spans="1:16" x14ac:dyDescent="0.25">
      <c r="A90" s="13" t="s">
        <v>90</v>
      </c>
      <c r="B90" s="14">
        <f t="shared" ref="B90:P90" si="36">+B91+B93+B94+B95</f>
        <v>0</v>
      </c>
      <c r="C90" s="53">
        <f t="shared" si="36"/>
        <v>0</v>
      </c>
      <c r="D90" s="14">
        <f t="shared" si="36"/>
        <v>0</v>
      </c>
      <c r="E90" s="14">
        <f t="shared" si="36"/>
        <v>0</v>
      </c>
      <c r="F90" s="14">
        <f t="shared" si="36"/>
        <v>0</v>
      </c>
      <c r="G90" s="14">
        <f t="shared" si="36"/>
        <v>0</v>
      </c>
      <c r="H90" s="14">
        <f t="shared" si="36"/>
        <v>0</v>
      </c>
      <c r="I90" s="14">
        <f t="shared" si="36"/>
        <v>0</v>
      </c>
      <c r="J90" s="14">
        <f t="shared" si="36"/>
        <v>0</v>
      </c>
      <c r="K90" s="14">
        <f t="shared" si="36"/>
        <v>0</v>
      </c>
      <c r="L90" s="14">
        <f t="shared" si="36"/>
        <v>0</v>
      </c>
      <c r="M90" s="14">
        <f t="shared" si="36"/>
        <v>0</v>
      </c>
      <c r="N90" s="14">
        <f t="shared" si="36"/>
        <v>0</v>
      </c>
      <c r="O90" s="14">
        <f t="shared" si="36"/>
        <v>0</v>
      </c>
      <c r="P90" s="14">
        <f t="shared" si="36"/>
        <v>0</v>
      </c>
    </row>
    <row r="91" spans="1:16" x14ac:dyDescent="0.25">
      <c r="B91" s="18">
        <f t="shared" ref="B91:D94" si="37">+C91+D91+E91+F91+G91+H91+I91+J91+K91+L91+M91+N91</f>
        <v>0</v>
      </c>
      <c r="C91" s="56">
        <f t="shared" si="37"/>
        <v>0</v>
      </c>
      <c r="D91" s="18">
        <f t="shared" si="37"/>
        <v>0</v>
      </c>
      <c r="E91" s="18"/>
      <c r="F91" s="18"/>
      <c r="G91" s="18"/>
      <c r="H91" s="18"/>
      <c r="I91" s="18"/>
      <c r="J91" s="18"/>
      <c r="K91" s="18"/>
      <c r="L91" s="18"/>
      <c r="M91" s="19"/>
      <c r="N91" s="19"/>
      <c r="O91" s="19"/>
      <c r="P91" s="18"/>
    </row>
    <row r="92" spans="1:16" x14ac:dyDescent="0.25">
      <c r="A92" s="16" t="s">
        <v>91</v>
      </c>
      <c r="B92" s="18"/>
      <c r="C92" s="56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19"/>
      <c r="O92" s="19"/>
      <c r="P92" s="18"/>
    </row>
    <row r="93" spans="1:16" x14ac:dyDescent="0.25">
      <c r="A93" s="16" t="s">
        <v>92</v>
      </c>
      <c r="B93" s="18">
        <f t="shared" si="37"/>
        <v>0</v>
      </c>
      <c r="C93" s="56">
        <f t="shared" si="37"/>
        <v>0</v>
      </c>
      <c r="D93" s="18">
        <f t="shared" si="37"/>
        <v>0</v>
      </c>
      <c r="E93" s="18">
        <v>0</v>
      </c>
      <c r="F93" s="18"/>
      <c r="G93" s="18"/>
      <c r="H93" s="18"/>
      <c r="I93" s="18"/>
      <c r="J93" s="18"/>
      <c r="K93" s="18"/>
      <c r="L93" s="18"/>
      <c r="M93" s="18"/>
      <c r="N93" s="19"/>
      <c r="O93" s="19"/>
      <c r="P93" s="21"/>
    </row>
    <row r="94" spans="1:16" x14ac:dyDescent="0.25">
      <c r="A94" s="13" t="s">
        <v>93</v>
      </c>
      <c r="B94" s="18">
        <f t="shared" si="37"/>
        <v>0</v>
      </c>
      <c r="C94" s="56">
        <f t="shared" si="37"/>
        <v>0</v>
      </c>
      <c r="D94" s="18">
        <f t="shared" si="37"/>
        <v>0</v>
      </c>
      <c r="E94" s="18">
        <v>0</v>
      </c>
      <c r="F94" s="18"/>
      <c r="G94" s="18"/>
      <c r="H94" s="18"/>
      <c r="I94" s="18"/>
      <c r="J94" s="18"/>
      <c r="K94" s="18"/>
      <c r="L94" s="18"/>
      <c r="M94" s="18"/>
      <c r="N94" s="19"/>
      <c r="O94" s="19"/>
      <c r="P94" s="21"/>
    </row>
    <row r="95" spans="1:16" x14ac:dyDescent="0.25">
      <c r="A95" s="16" t="s">
        <v>94</v>
      </c>
      <c r="B95" s="18">
        <f>+C95+D95+E95+F95+G95+H95+I95</f>
        <v>0</v>
      </c>
      <c r="C95" s="56">
        <f>+D95+E95+F95+G95+H95+I95+J95</f>
        <v>0</v>
      </c>
      <c r="D95" s="18">
        <f>+E95+F95+G95+H95+I95+J95+K95</f>
        <v>0</v>
      </c>
      <c r="E95" s="18">
        <v>0</v>
      </c>
      <c r="F95" s="18"/>
      <c r="G95" s="18"/>
      <c r="H95" s="18"/>
      <c r="I95" s="18"/>
      <c r="J95" s="18"/>
      <c r="K95" s="18"/>
      <c r="L95" s="18"/>
      <c r="M95" s="18"/>
      <c r="N95" s="19"/>
      <c r="O95" s="19"/>
      <c r="P95" s="21"/>
    </row>
    <row r="96" spans="1:16" x14ac:dyDescent="0.25">
      <c r="A96" s="9">
        <v>3219</v>
      </c>
      <c r="B96" s="34">
        <f>+B94+B90</f>
        <v>0</v>
      </c>
      <c r="C96" s="61">
        <f>+C94+C90</f>
        <v>0</v>
      </c>
      <c r="D96" s="34">
        <f>+D94+D90</f>
        <v>0</v>
      </c>
      <c r="E96" s="34">
        <f t="shared" ref="E96:P96" si="38">+E94+E90+E83</f>
        <v>0</v>
      </c>
      <c r="F96" s="34">
        <f t="shared" si="38"/>
        <v>0</v>
      </c>
      <c r="G96" s="34">
        <f t="shared" si="38"/>
        <v>0</v>
      </c>
      <c r="H96" s="34">
        <f t="shared" si="38"/>
        <v>0</v>
      </c>
      <c r="I96" s="34">
        <f t="shared" si="38"/>
        <v>0</v>
      </c>
      <c r="J96" s="34">
        <f t="shared" si="38"/>
        <v>0</v>
      </c>
      <c r="K96" s="34">
        <f t="shared" si="38"/>
        <v>0</v>
      </c>
      <c r="L96" s="34">
        <f t="shared" si="38"/>
        <v>0</v>
      </c>
      <c r="M96" s="34">
        <f t="shared" si="38"/>
        <v>0</v>
      </c>
      <c r="N96" s="34">
        <f t="shared" si="38"/>
        <v>0</v>
      </c>
      <c r="O96" s="34">
        <f t="shared" si="38"/>
        <v>0</v>
      </c>
      <c r="P96" s="34">
        <f t="shared" si="38"/>
        <v>0</v>
      </c>
    </row>
    <row r="97" spans="1:16" x14ac:dyDescent="0.25">
      <c r="A97" s="35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19"/>
      <c r="N97" s="19"/>
      <c r="O97" s="19"/>
      <c r="P97" s="21"/>
    </row>
    <row r="98" spans="1:16" x14ac:dyDescent="0.25">
      <c r="A98" s="36" t="s">
        <v>95</v>
      </c>
      <c r="B98" s="37">
        <f t="shared" ref="B98:P98" si="39">+B96+B80</f>
        <v>14320735398</v>
      </c>
      <c r="C98" s="37">
        <f t="shared" si="39"/>
        <v>15759464648.93</v>
      </c>
      <c r="D98" s="37">
        <f t="shared" si="39"/>
        <v>13694235474.85</v>
      </c>
      <c r="E98" s="62">
        <f t="shared" si="39"/>
        <v>773236656.88000011</v>
      </c>
      <c r="F98" s="64">
        <f t="shared" si="39"/>
        <v>1143412074.9999998</v>
      </c>
      <c r="G98" s="64">
        <f t="shared" si="39"/>
        <v>1030274078.29</v>
      </c>
      <c r="H98" s="64">
        <f t="shared" si="39"/>
        <v>1135396870.71</v>
      </c>
      <c r="I98" s="64">
        <f t="shared" si="39"/>
        <v>1175011468.8600001</v>
      </c>
      <c r="J98" s="64">
        <f t="shared" si="39"/>
        <v>1078532338.6200001</v>
      </c>
      <c r="K98" s="37">
        <f t="shared" si="39"/>
        <v>1079696419.22</v>
      </c>
      <c r="L98" s="37">
        <f t="shared" si="39"/>
        <v>1207639491.1000001</v>
      </c>
      <c r="M98" s="37">
        <f t="shared" si="39"/>
        <v>1121842811.6900001</v>
      </c>
      <c r="N98" s="37">
        <f t="shared" si="39"/>
        <v>1433009379.71</v>
      </c>
      <c r="O98" s="37">
        <f t="shared" si="39"/>
        <v>2517492006.1399999</v>
      </c>
      <c r="P98" s="37">
        <f t="shared" si="39"/>
        <v>0</v>
      </c>
    </row>
    <row r="99" spans="1:16" ht="16.5" x14ac:dyDescent="0.3">
      <c r="D99" s="2"/>
      <c r="E99" s="2"/>
      <c r="F99" s="2"/>
      <c r="G99" s="2"/>
      <c r="H99" s="38"/>
      <c r="I99" s="38"/>
      <c r="J99" s="38"/>
      <c r="K99" s="39"/>
      <c r="L99" s="38"/>
      <c r="M99" s="40"/>
      <c r="N99" s="41"/>
      <c r="O99" s="41"/>
    </row>
    <row r="100" spans="1:16" ht="16.5" x14ac:dyDescent="0.3">
      <c r="D100" s="42"/>
      <c r="E100" s="2"/>
      <c r="F100" s="2"/>
      <c r="G100" s="2"/>
      <c r="H100" s="38"/>
      <c r="I100" s="38"/>
      <c r="J100" s="38"/>
      <c r="K100" s="39"/>
      <c r="L100" s="40"/>
      <c r="M100" s="40"/>
      <c r="N100" s="41"/>
      <c r="O100" s="41"/>
    </row>
    <row r="101" spans="1:16" ht="16.5" x14ac:dyDescent="0.3">
      <c r="D101" s="2"/>
      <c r="E101" s="2"/>
      <c r="F101" s="2"/>
      <c r="G101" s="2"/>
      <c r="H101" s="38"/>
      <c r="I101" s="38"/>
      <c r="J101" s="38"/>
      <c r="K101" s="43"/>
      <c r="L101" s="41"/>
      <c r="M101" s="41"/>
      <c r="N101" s="41"/>
      <c r="O101" s="41"/>
    </row>
    <row r="102" spans="1:16" ht="16.5" x14ac:dyDescent="0.3">
      <c r="A102" s="2" t="s">
        <v>117</v>
      </c>
      <c r="B102" s="2"/>
      <c r="C102" s="2"/>
      <c r="D102" s="2"/>
      <c r="E102" s="2"/>
      <c r="F102" s="2"/>
      <c r="G102" s="2"/>
      <c r="H102" s="38"/>
      <c r="I102" s="38"/>
      <c r="J102" s="38"/>
      <c r="K102" s="43"/>
      <c r="L102" s="41"/>
      <c r="M102" s="41"/>
      <c r="N102" s="41"/>
      <c r="O102" s="41"/>
    </row>
    <row r="103" spans="1:16" ht="16.5" x14ac:dyDescent="0.3">
      <c r="A103" s="2" t="s">
        <v>118</v>
      </c>
      <c r="B103" s="2"/>
      <c r="C103" s="2"/>
      <c r="D103" s="2"/>
      <c r="E103" s="2"/>
      <c r="F103" s="2"/>
      <c r="G103" s="2"/>
      <c r="H103" s="38"/>
      <c r="I103" s="38"/>
      <c r="J103" s="38"/>
      <c r="K103" s="43"/>
      <c r="L103" s="41"/>
      <c r="M103" s="41"/>
      <c r="N103" s="44"/>
      <c r="O103" s="41"/>
    </row>
    <row r="104" spans="1:16" ht="16.5" x14ac:dyDescent="0.3">
      <c r="A104" s="2" t="s">
        <v>119</v>
      </c>
      <c r="B104" s="2"/>
      <c r="C104" s="2"/>
      <c r="D104" s="2"/>
      <c r="E104" s="45"/>
      <c r="F104" s="2"/>
      <c r="G104" s="2"/>
      <c r="H104" s="38"/>
      <c r="I104" s="38"/>
      <c r="J104" s="38"/>
      <c r="K104" s="43"/>
      <c r="L104" s="44"/>
      <c r="M104" s="41"/>
      <c r="N104" s="44"/>
      <c r="O104" s="41"/>
    </row>
    <row r="105" spans="1:16" ht="16.5" x14ac:dyDescent="0.3">
      <c r="A105" s="2"/>
      <c r="B105" s="2"/>
      <c r="C105" s="2"/>
      <c r="D105" s="2"/>
      <c r="E105" s="2"/>
      <c r="F105" s="2"/>
      <c r="G105" s="52"/>
      <c r="H105" s="38"/>
      <c r="I105" s="46"/>
      <c r="J105" s="38"/>
      <c r="K105" s="43"/>
      <c r="L105" s="41"/>
      <c r="M105" s="41"/>
      <c r="N105" s="41"/>
      <c r="O105" s="41"/>
    </row>
    <row r="106" spans="1:16" ht="16.5" x14ac:dyDescent="0.3">
      <c r="A106" s="2"/>
      <c r="B106" s="2"/>
      <c r="C106" s="2"/>
      <c r="D106" s="45"/>
      <c r="E106" s="2"/>
      <c r="F106" s="2"/>
      <c r="G106" s="2"/>
      <c r="H106" s="38"/>
      <c r="I106" s="38"/>
      <c r="J106" s="38"/>
      <c r="K106" s="41"/>
      <c r="L106" s="41"/>
      <c r="M106" s="41"/>
      <c r="N106" s="44"/>
      <c r="O106" s="41"/>
    </row>
    <row r="107" spans="1:16" ht="16.5" x14ac:dyDescent="0.3">
      <c r="A107" s="2"/>
      <c r="B107" s="2"/>
      <c r="C107" s="2"/>
      <c r="D107" s="2"/>
      <c r="E107" s="2"/>
      <c r="F107" s="47"/>
      <c r="G107" s="2"/>
      <c r="H107" s="48"/>
      <c r="I107" s="48"/>
      <c r="J107" s="38"/>
      <c r="K107" s="41"/>
      <c r="L107" s="41"/>
      <c r="M107" s="41"/>
      <c r="N107" s="41"/>
      <c r="O107" s="41"/>
    </row>
    <row r="108" spans="1:16" ht="16.5" x14ac:dyDescent="0.3">
      <c r="A108" s="2" t="s">
        <v>96</v>
      </c>
      <c r="B108" s="2"/>
      <c r="C108" s="2"/>
      <c r="D108" s="2"/>
      <c r="E108" s="2"/>
      <c r="F108" s="2"/>
      <c r="G108" s="49"/>
      <c r="H108" s="38"/>
      <c r="I108" s="38"/>
      <c r="J108" s="38"/>
      <c r="K108" s="41"/>
      <c r="L108" s="41"/>
      <c r="M108" s="41"/>
      <c r="N108" s="41"/>
      <c r="O108" s="41"/>
    </row>
    <row r="109" spans="1:16" ht="16.5" x14ac:dyDescent="0.3">
      <c r="A109" s="50" t="s">
        <v>97</v>
      </c>
      <c r="B109" s="50"/>
      <c r="C109" s="50"/>
      <c r="D109" s="2"/>
      <c r="E109" s="2"/>
      <c r="F109" s="47"/>
      <c r="G109" s="51"/>
      <c r="H109" s="8"/>
      <c r="I109" s="38"/>
      <c r="J109" s="38"/>
      <c r="K109" s="41"/>
      <c r="L109" s="41"/>
      <c r="M109" s="41"/>
      <c r="N109" s="41"/>
      <c r="O109" s="41"/>
    </row>
    <row r="110" spans="1:16" ht="16.5" x14ac:dyDescent="0.3">
      <c r="A110" s="50" t="s">
        <v>98</v>
      </c>
      <c r="B110" s="50"/>
      <c r="C110" s="50"/>
      <c r="D110" s="45"/>
      <c r="E110" s="2"/>
      <c r="F110" s="2"/>
      <c r="G110" s="2"/>
      <c r="I110" s="38"/>
      <c r="J110" s="38"/>
      <c r="K110" s="41"/>
      <c r="L110" s="41"/>
      <c r="M110" s="41"/>
      <c r="N110" s="41"/>
      <c r="O110" s="41"/>
    </row>
    <row r="111" spans="1:16" ht="16.5" x14ac:dyDescent="0.3">
      <c r="A111" s="2"/>
      <c r="B111" s="2"/>
      <c r="C111" s="2"/>
      <c r="D111" s="2"/>
      <c r="E111" s="2"/>
      <c r="F111" s="47"/>
      <c r="G111" s="2"/>
      <c r="I111" s="38"/>
      <c r="J111" s="38"/>
      <c r="K111" s="41"/>
      <c r="L111" s="41"/>
      <c r="M111" s="41"/>
      <c r="N111" s="41"/>
      <c r="O111" s="41"/>
    </row>
    <row r="112" spans="1:16" ht="16.5" x14ac:dyDescent="0.3">
      <c r="A112" s="2"/>
      <c r="B112" s="2"/>
      <c r="C112" s="2"/>
      <c r="D112" s="2"/>
      <c r="E112" s="2"/>
      <c r="F112" s="2"/>
      <c r="G112" s="12"/>
      <c r="H112" s="38"/>
      <c r="I112" s="38"/>
      <c r="J112" s="38"/>
      <c r="K112" s="41"/>
      <c r="L112" s="44"/>
      <c r="M112" s="41"/>
      <c r="N112" s="41"/>
      <c r="O112" s="41"/>
    </row>
    <row r="113" spans="1:15" ht="16.5" x14ac:dyDescent="0.3">
      <c r="A113" s="2" t="s">
        <v>99</v>
      </c>
      <c r="B113" s="2"/>
      <c r="C113" s="2"/>
      <c r="D113" s="2"/>
      <c r="E113" s="2"/>
      <c r="F113" s="2"/>
      <c r="G113" s="2"/>
      <c r="H113" s="38"/>
      <c r="I113" s="38"/>
      <c r="J113" s="38"/>
      <c r="K113" s="41"/>
      <c r="L113" s="41"/>
      <c r="M113" s="41"/>
      <c r="N113" s="41"/>
      <c r="O113" s="41"/>
    </row>
    <row r="114" spans="1:15" ht="16.5" x14ac:dyDescent="0.3">
      <c r="A114" s="50" t="s">
        <v>100</v>
      </c>
      <c r="B114" s="50"/>
      <c r="C114" s="50"/>
      <c r="D114" s="2"/>
      <c r="E114" s="2"/>
      <c r="F114" s="2"/>
      <c r="G114" s="2"/>
      <c r="H114" s="41"/>
      <c r="I114" s="41"/>
      <c r="J114" s="41"/>
      <c r="K114" s="41"/>
      <c r="L114" s="44"/>
      <c r="M114" s="41"/>
      <c r="N114" s="41"/>
      <c r="O114" s="41"/>
    </row>
    <row r="115" spans="1:15" ht="16.5" x14ac:dyDescent="0.3">
      <c r="A115" s="50" t="s">
        <v>101</v>
      </c>
      <c r="B115" s="50"/>
      <c r="C115" s="50"/>
      <c r="D115" s="2"/>
      <c r="E115" s="2"/>
      <c r="F115" s="2"/>
      <c r="G115" s="2"/>
      <c r="H115" s="41"/>
      <c r="I115" s="41"/>
      <c r="J115" s="41"/>
      <c r="K115" s="41"/>
      <c r="L115" s="41"/>
      <c r="M115" s="41"/>
      <c r="N115" s="41"/>
      <c r="O115" s="41"/>
    </row>
    <row r="116" spans="1:15" ht="16.5" x14ac:dyDescent="0.3">
      <c r="A116" s="50"/>
      <c r="B116" s="50"/>
      <c r="C116" s="50"/>
      <c r="D116" s="2"/>
      <c r="E116" s="2"/>
      <c r="F116" s="2"/>
      <c r="G116" s="2"/>
      <c r="H116" s="41"/>
      <c r="I116" s="41"/>
      <c r="J116" s="41"/>
      <c r="K116" s="41"/>
      <c r="L116" s="41"/>
      <c r="M116" s="41"/>
      <c r="N116" s="41"/>
      <c r="O116" s="41"/>
    </row>
    <row r="117" spans="1:15" ht="16.5" x14ac:dyDescent="0.3">
      <c r="A117" s="2"/>
      <c r="B117" s="2"/>
      <c r="C117" s="2"/>
      <c r="D117" s="2"/>
      <c r="E117" s="52"/>
      <c r="F117" s="2"/>
      <c r="G117" s="2"/>
      <c r="H117" s="41"/>
      <c r="I117" s="41"/>
      <c r="J117" s="41"/>
      <c r="K117" s="41"/>
      <c r="L117" s="41"/>
      <c r="M117" s="41"/>
      <c r="N117" s="41"/>
      <c r="O117" s="41"/>
    </row>
    <row r="118" spans="1:15" ht="16.5" x14ac:dyDescent="0.3">
      <c r="A118" s="2" t="s">
        <v>102</v>
      </c>
      <c r="B118" s="2"/>
      <c r="C118" s="2"/>
      <c r="D118" s="2"/>
      <c r="E118" s="2"/>
      <c r="F118" s="2"/>
      <c r="G118" s="2"/>
      <c r="H118" s="41"/>
      <c r="I118" s="41"/>
      <c r="J118" s="41"/>
      <c r="K118" s="41"/>
      <c r="L118" s="41"/>
      <c r="M118" s="41"/>
      <c r="N118" s="41"/>
      <c r="O118" s="41"/>
    </row>
    <row r="119" spans="1:15" ht="16.5" x14ac:dyDescent="0.3">
      <c r="A119" s="50" t="s">
        <v>103</v>
      </c>
      <c r="B119" s="50"/>
      <c r="C119" s="50"/>
      <c r="D119" s="38"/>
      <c r="E119" s="38"/>
      <c r="F119" s="38"/>
      <c r="G119" s="38"/>
      <c r="H119" s="41"/>
      <c r="I119" s="41"/>
      <c r="J119" s="41"/>
      <c r="K119" s="41"/>
      <c r="L119" s="41"/>
      <c r="M119" s="41"/>
      <c r="N119" s="41"/>
      <c r="O119" s="41"/>
    </row>
    <row r="120" spans="1:15" ht="16.5" x14ac:dyDescent="0.3">
      <c r="A120" s="50" t="s">
        <v>104</v>
      </c>
      <c r="B120" s="50"/>
      <c r="C120" s="50"/>
      <c r="D120" s="38"/>
      <c r="E120" s="38"/>
      <c r="F120" s="38"/>
      <c r="G120" s="38"/>
      <c r="H120" s="33"/>
      <c r="I120" s="33"/>
      <c r="J120" s="33"/>
      <c r="K120" s="33"/>
      <c r="L120" s="33"/>
    </row>
    <row r="121" spans="1:15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</row>
    <row r="122" spans="1:15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</row>
    <row r="123" spans="1:15" x14ac:dyDescent="0.2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</row>
    <row r="124" spans="1:15" x14ac:dyDescent="0.2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</row>
    <row r="125" spans="1:15" x14ac:dyDescent="0.2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</row>
    <row r="126" spans="1:15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spans="1:15" x14ac:dyDescent="0.2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</row>
    <row r="128" spans="1:15" x14ac:dyDescent="0.2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</row>
  </sheetData>
  <mergeCells count="5">
    <mergeCell ref="B8:C8"/>
    <mergeCell ref="D8:O8"/>
    <mergeCell ref="A4:O4"/>
    <mergeCell ref="A5:O5"/>
    <mergeCell ref="A6:O6"/>
  </mergeCells>
  <pageMargins left="0" right="0" top="0.16" bottom="0" header="0.17" footer="0.15748031496063"/>
  <pageSetup paperSize="5" scale="7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D406E-6177-4565-A544-4ACA59F52C5F}">
  <dimension ref="A1:C110"/>
  <sheetViews>
    <sheetView topLeftCell="A16" workbookViewId="0">
      <selection activeCell="B9" sqref="B9"/>
    </sheetView>
  </sheetViews>
  <sheetFormatPr baseColWidth="10" defaultColWidth="9.140625" defaultRowHeight="15" x14ac:dyDescent="0.25"/>
  <cols>
    <col min="1" max="1" width="54.5703125" customWidth="1"/>
    <col min="2" max="2" width="16" bestFit="1" customWidth="1"/>
    <col min="3" max="3" width="15" customWidth="1"/>
    <col min="4" max="4" width="11.5703125" bestFit="1" customWidth="1"/>
  </cols>
  <sheetData>
    <row r="1" spans="1:3" ht="18" x14ac:dyDescent="0.25">
      <c r="A1" s="98" t="s">
        <v>106</v>
      </c>
      <c r="B1" s="98"/>
      <c r="C1" s="98"/>
    </row>
    <row r="2" spans="1:3" ht="18" x14ac:dyDescent="0.25">
      <c r="A2" s="98" t="s">
        <v>107</v>
      </c>
      <c r="B2" s="98"/>
      <c r="C2" s="98"/>
    </row>
    <row r="3" spans="1:3" ht="15.75" x14ac:dyDescent="0.25">
      <c r="A3" s="99" t="s">
        <v>108</v>
      </c>
      <c r="B3" s="99"/>
      <c r="C3" s="99"/>
    </row>
    <row r="4" spans="1:3" x14ac:dyDescent="0.25">
      <c r="A4" s="100" t="s">
        <v>1</v>
      </c>
      <c r="B4" s="100"/>
      <c r="C4" s="100"/>
    </row>
    <row r="5" spans="1:3" ht="19.5" customHeight="1" x14ac:dyDescent="0.25">
      <c r="A5" s="3"/>
      <c r="B5" s="3"/>
      <c r="C5" s="3"/>
    </row>
    <row r="7" spans="1:3" ht="29.25" customHeight="1" x14ac:dyDescent="0.25">
      <c r="A7" s="68" t="s">
        <v>4</v>
      </c>
      <c r="B7" s="6" t="s">
        <v>109</v>
      </c>
      <c r="C7" s="6" t="s">
        <v>110</v>
      </c>
    </row>
    <row r="8" spans="1:3" x14ac:dyDescent="0.25">
      <c r="A8" s="69" t="s">
        <v>20</v>
      </c>
      <c r="B8" s="70"/>
      <c r="C8" s="70"/>
    </row>
    <row r="9" spans="1:3" x14ac:dyDescent="0.25">
      <c r="A9" s="71" t="s">
        <v>21</v>
      </c>
      <c r="B9" s="72">
        <f>+B10+B11+B12+B13+B14</f>
        <v>829991366</v>
      </c>
      <c r="C9" s="73"/>
    </row>
    <row r="10" spans="1:3" x14ac:dyDescent="0.25">
      <c r="A10" s="74" t="s">
        <v>22</v>
      </c>
      <c r="B10" s="75">
        <v>696085905</v>
      </c>
      <c r="C10" s="75"/>
    </row>
    <row r="11" spans="1:3" x14ac:dyDescent="0.25">
      <c r="A11" s="74" t="s">
        <v>23</v>
      </c>
      <c r="B11" s="75">
        <v>42185680</v>
      </c>
    </row>
    <row r="12" spans="1:3" x14ac:dyDescent="0.25">
      <c r="A12" s="74" t="s">
        <v>24</v>
      </c>
      <c r="B12" s="75">
        <v>0</v>
      </c>
    </row>
    <row r="13" spans="1:3" x14ac:dyDescent="0.25">
      <c r="A13" s="74" t="s">
        <v>25</v>
      </c>
      <c r="B13" s="75">
        <v>0</v>
      </c>
    </row>
    <row r="14" spans="1:3" x14ac:dyDescent="0.25">
      <c r="A14" s="74" t="s">
        <v>26</v>
      </c>
      <c r="B14" s="75">
        <v>91719781</v>
      </c>
    </row>
    <row r="15" spans="1:3" x14ac:dyDescent="0.25">
      <c r="A15" s="71" t="s">
        <v>27</v>
      </c>
      <c r="B15" s="76">
        <f>B16+B17+B18+B19+B20+B21+B22+B23+B24</f>
        <v>516581862</v>
      </c>
    </row>
    <row r="16" spans="1:3" x14ac:dyDescent="0.25">
      <c r="A16" s="74" t="s">
        <v>28</v>
      </c>
      <c r="B16" s="75">
        <v>38883408</v>
      </c>
    </row>
    <row r="17" spans="1:2" x14ac:dyDescent="0.25">
      <c r="A17" s="74" t="s">
        <v>29</v>
      </c>
      <c r="B17" s="75">
        <v>13164399</v>
      </c>
    </row>
    <row r="18" spans="1:2" x14ac:dyDescent="0.25">
      <c r="A18" s="74" t="s">
        <v>30</v>
      </c>
      <c r="B18" s="75">
        <v>21485772</v>
      </c>
    </row>
    <row r="19" spans="1:2" ht="18" customHeight="1" x14ac:dyDescent="0.25">
      <c r="A19" s="74" t="s">
        <v>31</v>
      </c>
      <c r="B19" s="75">
        <v>6489026</v>
      </c>
    </row>
    <row r="20" spans="1:2" x14ac:dyDescent="0.25">
      <c r="A20" s="74" t="s">
        <v>32</v>
      </c>
      <c r="B20" s="75">
        <v>61304837</v>
      </c>
    </row>
    <row r="21" spans="1:2" x14ac:dyDescent="0.25">
      <c r="A21" s="74" t="s">
        <v>33</v>
      </c>
      <c r="B21" s="75">
        <v>24155843</v>
      </c>
    </row>
    <row r="22" spans="1:2" ht="30" x14ac:dyDescent="0.25">
      <c r="A22" s="74" t="s">
        <v>34</v>
      </c>
      <c r="B22" s="75">
        <v>20781446</v>
      </c>
    </row>
    <row r="23" spans="1:2" ht="30" x14ac:dyDescent="0.25">
      <c r="A23" s="74" t="s">
        <v>35</v>
      </c>
      <c r="B23" s="75">
        <v>323232721</v>
      </c>
    </row>
    <row r="24" spans="1:2" x14ac:dyDescent="0.25">
      <c r="A24" s="74" t="s">
        <v>36</v>
      </c>
      <c r="B24" s="75">
        <v>7084410</v>
      </c>
    </row>
    <row r="25" spans="1:2" x14ac:dyDescent="0.25">
      <c r="A25" s="71" t="s">
        <v>37</v>
      </c>
      <c r="B25" s="76">
        <f>+B26+B27+B28+B29+B30+B31+B32+B33+B34</f>
        <v>109154770</v>
      </c>
    </row>
    <row r="26" spans="1:2" x14ac:dyDescent="0.25">
      <c r="A26" s="74" t="s">
        <v>38</v>
      </c>
      <c r="B26" s="75">
        <v>1700000</v>
      </c>
    </row>
    <row r="27" spans="1:2" x14ac:dyDescent="0.25">
      <c r="A27" s="74" t="s">
        <v>39</v>
      </c>
      <c r="B27" s="75">
        <v>4800000</v>
      </c>
    </row>
    <row r="28" spans="1:2" x14ac:dyDescent="0.25">
      <c r="A28" s="74" t="s">
        <v>40</v>
      </c>
      <c r="B28" s="75">
        <v>57681627</v>
      </c>
    </row>
    <row r="29" spans="1:2" x14ac:dyDescent="0.25">
      <c r="A29" s="74" t="s">
        <v>41</v>
      </c>
      <c r="B29" s="75">
        <v>400000</v>
      </c>
    </row>
    <row r="30" spans="1:2" x14ac:dyDescent="0.25">
      <c r="A30" s="74" t="s">
        <v>42</v>
      </c>
      <c r="B30" s="75">
        <v>570200</v>
      </c>
    </row>
    <row r="31" spans="1:2" ht="30" x14ac:dyDescent="0.25">
      <c r="A31" s="74" t="s">
        <v>43</v>
      </c>
      <c r="B31" s="75">
        <v>2724000</v>
      </c>
    </row>
    <row r="32" spans="1:2" ht="30" x14ac:dyDescent="0.25">
      <c r="A32" s="74" t="s">
        <v>44</v>
      </c>
      <c r="B32" s="75">
        <v>11900000</v>
      </c>
    </row>
    <row r="33" spans="1:2" ht="30" x14ac:dyDescent="0.25">
      <c r="A33" s="74" t="s">
        <v>45</v>
      </c>
      <c r="B33" s="75">
        <v>0</v>
      </c>
    </row>
    <row r="34" spans="1:2" x14ac:dyDescent="0.25">
      <c r="A34" s="74" t="s">
        <v>46</v>
      </c>
      <c r="B34" s="75">
        <v>29378943</v>
      </c>
    </row>
    <row r="35" spans="1:2" x14ac:dyDescent="0.25">
      <c r="A35" s="71" t="s">
        <v>47</v>
      </c>
      <c r="B35" s="76">
        <f>B36+B37+B38+B39+B40+B41+B42</f>
        <v>12775836889</v>
      </c>
    </row>
    <row r="36" spans="1:2" ht="30" x14ac:dyDescent="0.25">
      <c r="A36" s="74" t="s">
        <v>48</v>
      </c>
      <c r="B36" s="75">
        <v>2573793074</v>
      </c>
    </row>
    <row r="37" spans="1:2" ht="30" x14ac:dyDescent="0.25">
      <c r="A37" s="74" t="s">
        <v>49</v>
      </c>
      <c r="B37" s="75">
        <v>9594966537</v>
      </c>
    </row>
    <row r="38" spans="1:2" ht="30" x14ac:dyDescent="0.25">
      <c r="A38" s="74" t="s">
        <v>50</v>
      </c>
      <c r="B38" s="75">
        <v>0</v>
      </c>
    </row>
    <row r="39" spans="1:2" ht="30" x14ac:dyDescent="0.25">
      <c r="A39" s="74" t="s">
        <v>51</v>
      </c>
      <c r="B39" s="75">
        <v>0</v>
      </c>
    </row>
    <row r="40" spans="1:2" ht="30" x14ac:dyDescent="0.25">
      <c r="A40" s="74" t="s">
        <v>52</v>
      </c>
      <c r="B40" s="75">
        <v>0</v>
      </c>
    </row>
    <row r="41" spans="1:2" ht="30" x14ac:dyDescent="0.25">
      <c r="A41" s="74" t="s">
        <v>53</v>
      </c>
      <c r="B41" s="75">
        <v>1350000</v>
      </c>
    </row>
    <row r="42" spans="1:2" ht="30" x14ac:dyDescent="0.25">
      <c r="A42" s="74" t="s">
        <v>54</v>
      </c>
      <c r="B42" s="75">
        <v>605727278</v>
      </c>
    </row>
    <row r="43" spans="1:2" x14ac:dyDescent="0.25">
      <c r="A43" s="71" t="s">
        <v>55</v>
      </c>
      <c r="B43" s="76">
        <f>B44+B45+B46+B47+B48+B49+B50</f>
        <v>0</v>
      </c>
    </row>
    <row r="44" spans="1:2" x14ac:dyDescent="0.25">
      <c r="A44" s="74" t="s">
        <v>56</v>
      </c>
      <c r="B44" s="75">
        <v>0</v>
      </c>
    </row>
    <row r="45" spans="1:2" ht="30" x14ac:dyDescent="0.25">
      <c r="A45" s="74" t="s">
        <v>57</v>
      </c>
      <c r="B45" s="75">
        <v>0</v>
      </c>
    </row>
    <row r="46" spans="1:2" ht="30" x14ac:dyDescent="0.25">
      <c r="A46" s="74" t="s">
        <v>58</v>
      </c>
      <c r="B46" s="75">
        <v>0</v>
      </c>
    </row>
    <row r="47" spans="1:2" ht="30" x14ac:dyDescent="0.25">
      <c r="A47" s="74" t="s">
        <v>59</v>
      </c>
      <c r="B47" s="75">
        <v>0</v>
      </c>
    </row>
    <row r="48" spans="1:2" ht="30" x14ac:dyDescent="0.25">
      <c r="A48" s="74" t="s">
        <v>60</v>
      </c>
      <c r="B48" s="75">
        <v>0</v>
      </c>
    </row>
    <row r="49" spans="1:2" x14ac:dyDescent="0.25">
      <c r="A49" s="74" t="s">
        <v>61</v>
      </c>
      <c r="B49" s="75">
        <v>0</v>
      </c>
    </row>
    <row r="50" spans="1:2" ht="30" x14ac:dyDescent="0.25">
      <c r="A50" s="74" t="s">
        <v>62</v>
      </c>
      <c r="B50" s="75">
        <v>0</v>
      </c>
    </row>
    <row r="51" spans="1:2" x14ac:dyDescent="0.25">
      <c r="A51" s="77" t="s">
        <v>63</v>
      </c>
      <c r="B51" s="76">
        <f>B52+B53+B54+B55+B56+B57+B58+B59+B60</f>
        <v>72251564</v>
      </c>
    </row>
    <row r="52" spans="1:2" x14ac:dyDescent="0.25">
      <c r="A52" s="78" t="s">
        <v>64</v>
      </c>
      <c r="B52" s="75">
        <v>53861154</v>
      </c>
    </row>
    <row r="53" spans="1:2" ht="30" x14ac:dyDescent="0.25">
      <c r="A53" s="74" t="s">
        <v>65</v>
      </c>
      <c r="B53" s="75">
        <v>573910</v>
      </c>
    </row>
    <row r="54" spans="1:2" ht="30" x14ac:dyDescent="0.25">
      <c r="A54" s="74" t="s">
        <v>66</v>
      </c>
      <c r="B54" s="75">
        <v>550000</v>
      </c>
    </row>
    <row r="55" spans="1:2" ht="30" x14ac:dyDescent="0.25">
      <c r="A55" s="74" t="s">
        <v>67</v>
      </c>
      <c r="B55" s="75">
        <v>4000000</v>
      </c>
    </row>
    <row r="56" spans="1:2" x14ac:dyDescent="0.25">
      <c r="A56" s="74" t="s">
        <v>68</v>
      </c>
      <c r="B56" s="75">
        <v>9400000</v>
      </c>
    </row>
    <row r="57" spans="1:2" x14ac:dyDescent="0.25">
      <c r="A57" s="74" t="s">
        <v>69</v>
      </c>
      <c r="B57" s="75">
        <v>1052500</v>
      </c>
    </row>
    <row r="58" spans="1:2" x14ac:dyDescent="0.25">
      <c r="A58" s="74" t="s">
        <v>70</v>
      </c>
      <c r="B58" s="75">
        <v>0</v>
      </c>
    </row>
    <row r="59" spans="1:2" x14ac:dyDescent="0.25">
      <c r="A59" s="74" t="s">
        <v>71</v>
      </c>
      <c r="B59" s="75">
        <v>2814000</v>
      </c>
    </row>
    <row r="60" spans="1:2" ht="30" x14ac:dyDescent="0.25">
      <c r="A60" s="74" t="s">
        <v>72</v>
      </c>
      <c r="B60" s="75">
        <v>0</v>
      </c>
    </row>
    <row r="61" spans="1:2" x14ac:dyDescent="0.25">
      <c r="A61" s="71" t="s">
        <v>73</v>
      </c>
      <c r="B61" s="76">
        <f>B62+B63+B64+B65</f>
        <v>17418947</v>
      </c>
    </row>
    <row r="62" spans="1:2" x14ac:dyDescent="0.25">
      <c r="A62" s="74" t="s">
        <v>74</v>
      </c>
      <c r="B62" s="75">
        <v>17418947</v>
      </c>
    </row>
    <row r="63" spans="1:2" x14ac:dyDescent="0.25">
      <c r="A63" s="74" t="s">
        <v>75</v>
      </c>
      <c r="B63" s="75">
        <v>0</v>
      </c>
    </row>
    <row r="64" spans="1:2" x14ac:dyDescent="0.25">
      <c r="A64" s="74" t="s">
        <v>76</v>
      </c>
      <c r="B64" s="75">
        <v>0</v>
      </c>
    </row>
    <row r="65" spans="1:3" ht="30" x14ac:dyDescent="0.25">
      <c r="A65" s="74" t="s">
        <v>77</v>
      </c>
      <c r="B65" s="75">
        <v>0</v>
      </c>
    </row>
    <row r="66" spans="1:3" ht="30" x14ac:dyDescent="0.25">
      <c r="A66" s="71" t="s">
        <v>78</v>
      </c>
      <c r="B66" s="76">
        <f>+B67+B68+B69+B70+B71+B72</f>
        <v>0</v>
      </c>
    </row>
    <row r="67" spans="1:3" x14ac:dyDescent="0.25">
      <c r="A67" s="74" t="s">
        <v>79</v>
      </c>
      <c r="B67" s="75">
        <v>0</v>
      </c>
    </row>
    <row r="68" spans="1:3" ht="30" x14ac:dyDescent="0.25">
      <c r="A68" s="74" t="s">
        <v>80</v>
      </c>
      <c r="B68" s="75">
        <v>0</v>
      </c>
    </row>
    <row r="69" spans="1:3" x14ac:dyDescent="0.25">
      <c r="A69" s="71" t="s">
        <v>81</v>
      </c>
      <c r="B69" s="76">
        <v>0</v>
      </c>
    </row>
    <row r="70" spans="1:3" x14ac:dyDescent="0.25">
      <c r="A70" s="74" t="s">
        <v>82</v>
      </c>
      <c r="B70" s="75">
        <v>0</v>
      </c>
    </row>
    <row r="71" spans="1:3" x14ac:dyDescent="0.25">
      <c r="A71" s="74" t="s">
        <v>83</v>
      </c>
      <c r="B71" s="75">
        <v>0</v>
      </c>
    </row>
    <row r="72" spans="1:3" ht="30" x14ac:dyDescent="0.25">
      <c r="A72" s="74" t="s">
        <v>84</v>
      </c>
      <c r="B72" s="75">
        <v>0</v>
      </c>
    </row>
    <row r="73" spans="1:3" x14ac:dyDescent="0.25">
      <c r="A73" s="79" t="s">
        <v>85</v>
      </c>
      <c r="B73" s="80">
        <f>B69+B66+B61+B51+B35+B25+B15+B9</f>
        <v>14321235398</v>
      </c>
      <c r="C73" s="80"/>
    </row>
    <row r="74" spans="1:3" x14ac:dyDescent="0.25">
      <c r="A74" s="81"/>
      <c r="B74" s="75"/>
    </row>
    <row r="75" spans="1:3" x14ac:dyDescent="0.25">
      <c r="A75" s="69" t="s">
        <v>86</v>
      </c>
      <c r="B75" s="82">
        <f>+B76+B79+B82</f>
        <v>0</v>
      </c>
      <c r="C75" s="82"/>
    </row>
    <row r="76" spans="1:3" x14ac:dyDescent="0.25">
      <c r="A76" s="77" t="s">
        <v>87</v>
      </c>
      <c r="B76" s="76">
        <f>+B77+B78</f>
        <v>0</v>
      </c>
    </row>
    <row r="77" spans="1:3" x14ac:dyDescent="0.25">
      <c r="A77" s="81" t="s">
        <v>88</v>
      </c>
      <c r="B77" s="75">
        <v>0</v>
      </c>
    </row>
    <row r="78" spans="1:3" ht="30" x14ac:dyDescent="0.25">
      <c r="A78" s="81" t="s">
        <v>89</v>
      </c>
      <c r="B78" s="75">
        <v>0</v>
      </c>
    </row>
    <row r="79" spans="1:3" x14ac:dyDescent="0.25">
      <c r="A79" s="77" t="s">
        <v>90</v>
      </c>
      <c r="B79" s="76">
        <f>B80+B81</f>
        <v>0</v>
      </c>
    </row>
    <row r="80" spans="1:3" x14ac:dyDescent="0.25">
      <c r="A80" s="78" t="s">
        <v>91</v>
      </c>
      <c r="B80" s="75"/>
    </row>
    <row r="81" spans="1:3" x14ac:dyDescent="0.25">
      <c r="A81" s="78" t="s">
        <v>92</v>
      </c>
      <c r="B81" s="75">
        <v>0</v>
      </c>
    </row>
    <row r="82" spans="1:3" x14ac:dyDescent="0.25">
      <c r="A82" s="77" t="s">
        <v>93</v>
      </c>
      <c r="B82" s="76">
        <f>+B83</f>
        <v>0</v>
      </c>
    </row>
    <row r="83" spans="1:3" x14ac:dyDescent="0.25">
      <c r="A83" s="78" t="s">
        <v>94</v>
      </c>
      <c r="B83" s="75">
        <v>0</v>
      </c>
    </row>
    <row r="84" spans="1:3" x14ac:dyDescent="0.25">
      <c r="A84" s="79" t="s">
        <v>111</v>
      </c>
      <c r="B84" s="80">
        <f>+B75</f>
        <v>0</v>
      </c>
      <c r="C84" s="80"/>
    </row>
    <row r="86" spans="1:3" ht="15.75" x14ac:dyDescent="0.25">
      <c r="A86" s="83" t="s">
        <v>95</v>
      </c>
      <c r="B86" s="84">
        <f>B84+B73</f>
        <v>14321235398</v>
      </c>
      <c r="C86" s="84"/>
    </row>
    <row r="87" spans="1:3" x14ac:dyDescent="0.25">
      <c r="A87" t="s">
        <v>105</v>
      </c>
    </row>
    <row r="88" spans="1:3" ht="30" x14ac:dyDescent="0.25">
      <c r="A88" s="85" t="s">
        <v>112</v>
      </c>
    </row>
    <row r="89" spans="1:3" x14ac:dyDescent="0.25">
      <c r="C89" s="8"/>
    </row>
    <row r="90" spans="1:3" ht="30" x14ac:dyDescent="0.25">
      <c r="A90" s="86" t="s">
        <v>113</v>
      </c>
    </row>
    <row r="91" spans="1:3" x14ac:dyDescent="0.25">
      <c r="B91" s="87"/>
    </row>
    <row r="92" spans="1:3" ht="45" x14ac:dyDescent="0.25">
      <c r="A92" s="88" t="s">
        <v>114</v>
      </c>
      <c r="B92" s="87"/>
    </row>
    <row r="93" spans="1:3" x14ac:dyDescent="0.25">
      <c r="B93" s="87"/>
    </row>
    <row r="94" spans="1:3" x14ac:dyDescent="0.25">
      <c r="B94" s="87"/>
    </row>
    <row r="97" spans="1:1" x14ac:dyDescent="0.25">
      <c r="A97" s="89" t="s">
        <v>96</v>
      </c>
    </row>
    <row r="98" spans="1:1" x14ac:dyDescent="0.25">
      <c r="A98" s="90" t="s">
        <v>97</v>
      </c>
    </row>
    <row r="99" spans="1:1" x14ac:dyDescent="0.25">
      <c r="A99" s="90" t="s">
        <v>98</v>
      </c>
    </row>
    <row r="100" spans="1:1" x14ac:dyDescent="0.25">
      <c r="A100" s="89"/>
    </row>
    <row r="101" spans="1:1" x14ac:dyDescent="0.25">
      <c r="A101" s="89"/>
    </row>
    <row r="102" spans="1:1" x14ac:dyDescent="0.25">
      <c r="A102" s="89" t="s">
        <v>99</v>
      </c>
    </row>
    <row r="103" spans="1:1" x14ac:dyDescent="0.25">
      <c r="A103" s="90" t="s">
        <v>100</v>
      </c>
    </row>
    <row r="104" spans="1:1" x14ac:dyDescent="0.25">
      <c r="A104" s="90" t="s">
        <v>101</v>
      </c>
    </row>
    <row r="105" spans="1:1" x14ac:dyDescent="0.25">
      <c r="A105" s="90"/>
    </row>
    <row r="106" spans="1:1" x14ac:dyDescent="0.25">
      <c r="A106" s="33"/>
    </row>
    <row r="107" spans="1:1" x14ac:dyDescent="0.25">
      <c r="A107" s="33" t="s">
        <v>102</v>
      </c>
    </row>
    <row r="108" spans="1:1" x14ac:dyDescent="0.25">
      <c r="A108" s="91" t="s">
        <v>115</v>
      </c>
    </row>
    <row r="109" spans="1:1" x14ac:dyDescent="0.25">
      <c r="A109" s="91" t="s">
        <v>116</v>
      </c>
    </row>
    <row r="110" spans="1:1" x14ac:dyDescent="0.25">
      <c r="A110" s="33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EJECUCION ENERO-DICIEMBRE-2022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Celeida Veriguete</dc:creator>
  <cp:lastModifiedBy>Celeida Veriguete</cp:lastModifiedBy>
  <cp:lastPrinted>2022-12-13T13:36:19Z</cp:lastPrinted>
  <dcterms:created xsi:type="dcterms:W3CDTF">2022-02-08T11:53:00Z</dcterms:created>
  <dcterms:modified xsi:type="dcterms:W3CDTF">2023-01-13T12:19:21Z</dcterms:modified>
</cp:coreProperties>
</file>