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veriguete\OneDrive - MESCYT\Desktop\TODO ESCRITORIO  2024\EJECUCION 2024\"/>
    </mc:Choice>
  </mc:AlternateContent>
  <xr:revisionPtr revIDLastSave="0" documentId="13_ncr:1_{C5563484-1CDF-423E-B6F5-C06DF43276E1}" xr6:coauthVersionLast="47" xr6:coauthVersionMax="47" xr10:uidLastSave="{00000000-0000-0000-0000-000000000000}"/>
  <bookViews>
    <workbookView xWindow="-120" yWindow="-120" windowWidth="29040" windowHeight="15720" xr2:uid="{A9D770E8-81BC-4C1E-B734-A7C7AE905030}"/>
  </bookViews>
  <sheets>
    <sheet name="EJECUCION ENERO-DICIEMBRE-2024" sheetId="1" r:id="rId1"/>
    <sheet name="PRESUPUESTO 2024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M7" i="1"/>
  <c r="D51" i="1" l="1"/>
  <c r="J42" i="1"/>
  <c r="I50" i="1"/>
  <c r="J50" i="1"/>
  <c r="D61" i="1"/>
  <c r="D54" i="1"/>
  <c r="D41" i="1"/>
  <c r="D36" i="1"/>
  <c r="D35" i="1"/>
  <c r="D33" i="1"/>
  <c r="D31" i="1"/>
  <c r="D28" i="1"/>
  <c r="D27" i="1"/>
  <c r="D25" i="1"/>
  <c r="D20" i="1"/>
  <c r="D23" i="1"/>
  <c r="D21" i="1"/>
  <c r="D22" i="1"/>
  <c r="D19" i="1"/>
  <c r="D18" i="1"/>
  <c r="D17" i="1"/>
  <c r="D16" i="1"/>
  <c r="D15" i="1"/>
  <c r="D13" i="1"/>
  <c r="D10" i="1"/>
  <c r="D9" i="1"/>
  <c r="D14" i="1" l="1"/>
  <c r="I34" i="1"/>
  <c r="I60" i="1"/>
  <c r="I42" i="1"/>
  <c r="I24" i="1"/>
  <c r="I14" i="1"/>
  <c r="I8" i="1"/>
  <c r="I7" i="1" s="1"/>
  <c r="G14" i="1"/>
  <c r="E8" i="1"/>
  <c r="D12" i="1"/>
  <c r="B24" i="1"/>
  <c r="B34" i="1"/>
  <c r="B50" i="1"/>
  <c r="B60" i="1"/>
  <c r="B14" i="1"/>
  <c r="K50" i="1"/>
  <c r="P50" i="1"/>
  <c r="O34" i="1"/>
  <c r="D82" i="1"/>
  <c r="C82" i="1" s="1"/>
  <c r="B82" i="1" s="1"/>
  <c r="C24" i="1"/>
  <c r="H14" i="1"/>
  <c r="F14" i="1"/>
  <c r="B63" i="2"/>
  <c r="B43" i="2"/>
  <c r="B25" i="2"/>
  <c r="B84" i="2"/>
  <c r="B81" i="2"/>
  <c r="B78" i="2"/>
  <c r="B68" i="2"/>
  <c r="B51" i="2"/>
  <c r="B35" i="2"/>
  <c r="B15" i="2"/>
  <c r="B9" i="2"/>
  <c r="I72" i="1" l="1"/>
  <c r="B77" i="2"/>
  <c r="B86" i="2" s="1"/>
  <c r="B75" i="2"/>
  <c r="B88" i="2" s="1"/>
  <c r="D39" i="1" l="1"/>
  <c r="D40" i="1"/>
  <c r="D80" i="1"/>
  <c r="D83" i="1"/>
  <c r="D84" i="1"/>
  <c r="C84" i="1" s="1"/>
  <c r="B84" i="1" s="1"/>
  <c r="D85" i="1"/>
  <c r="D86" i="1"/>
  <c r="C86" i="1" s="1"/>
  <c r="B86" i="1" s="1"/>
  <c r="D79" i="1"/>
  <c r="D62" i="1"/>
  <c r="D63" i="1"/>
  <c r="D64" i="1"/>
  <c r="D65" i="1"/>
  <c r="D66" i="1"/>
  <c r="D67" i="1"/>
  <c r="D68" i="1"/>
  <c r="D69" i="1"/>
  <c r="D70" i="1"/>
  <c r="D71" i="1"/>
  <c r="D52" i="1"/>
  <c r="D53" i="1"/>
  <c r="D55" i="1"/>
  <c r="D56" i="1"/>
  <c r="D57" i="1"/>
  <c r="D58" i="1"/>
  <c r="D59" i="1"/>
  <c r="D43" i="1"/>
  <c r="D37" i="1"/>
  <c r="D38" i="1"/>
  <c r="D26" i="1"/>
  <c r="D29" i="1"/>
  <c r="D30" i="1"/>
  <c r="D32" i="1"/>
  <c r="D11" i="1"/>
  <c r="E14" i="1"/>
  <c r="C8" i="1"/>
  <c r="B8" i="1"/>
  <c r="P81" i="1"/>
  <c r="P87" i="1" s="1"/>
  <c r="O81" i="1"/>
  <c r="O87" i="1" s="1"/>
  <c r="N81" i="1"/>
  <c r="N87" i="1" s="1"/>
  <c r="M81" i="1"/>
  <c r="M87" i="1" s="1"/>
  <c r="L81" i="1"/>
  <c r="L87" i="1" s="1"/>
  <c r="K81" i="1"/>
  <c r="K87" i="1" s="1"/>
  <c r="J81" i="1"/>
  <c r="J87" i="1" s="1"/>
  <c r="I81" i="1"/>
  <c r="I87" i="1" s="1"/>
  <c r="I89" i="1" s="1"/>
  <c r="H81" i="1"/>
  <c r="H87" i="1" s="1"/>
  <c r="G81" i="1"/>
  <c r="G87" i="1" s="1"/>
  <c r="F81" i="1"/>
  <c r="E81" i="1"/>
  <c r="F78" i="1"/>
  <c r="E78" i="1"/>
  <c r="C78" i="1"/>
  <c r="B78" i="1"/>
  <c r="L60" i="1"/>
  <c r="P60" i="1"/>
  <c r="O60" i="1"/>
  <c r="N60" i="1"/>
  <c r="M60" i="1"/>
  <c r="C60" i="1"/>
  <c r="O50" i="1"/>
  <c r="N50" i="1"/>
  <c r="M50" i="1"/>
  <c r="L50" i="1"/>
  <c r="H50" i="1"/>
  <c r="G50" i="1"/>
  <c r="F50" i="1"/>
  <c r="E50" i="1"/>
  <c r="C50" i="1"/>
  <c r="D49" i="1"/>
  <c r="D48" i="1"/>
  <c r="D47" i="1"/>
  <c r="D46" i="1"/>
  <c r="D45" i="1"/>
  <c r="D44" i="1"/>
  <c r="P34" i="1"/>
  <c r="N34" i="1"/>
  <c r="L34" i="1"/>
  <c r="K34" i="1"/>
  <c r="J34" i="1"/>
  <c r="H34" i="1"/>
  <c r="G34" i="1"/>
  <c r="F34" i="1"/>
  <c r="E34" i="1"/>
  <c r="C34" i="1"/>
  <c r="P24" i="1"/>
  <c r="O24" i="1"/>
  <c r="N24" i="1"/>
  <c r="M24" i="1"/>
  <c r="L24" i="1"/>
  <c r="K24" i="1"/>
  <c r="J24" i="1"/>
  <c r="H24" i="1"/>
  <c r="G24" i="1"/>
  <c r="F24" i="1"/>
  <c r="E24" i="1"/>
  <c r="P14" i="1"/>
  <c r="O14" i="1"/>
  <c r="N14" i="1"/>
  <c r="M14" i="1"/>
  <c r="L14" i="1"/>
  <c r="K14" i="1"/>
  <c r="J14" i="1"/>
  <c r="C14" i="1"/>
  <c r="P8" i="1"/>
  <c r="O8" i="1"/>
  <c r="N8" i="1"/>
  <c r="M8" i="1"/>
  <c r="L8" i="1"/>
  <c r="K8" i="1"/>
  <c r="J8" i="1"/>
  <c r="H8" i="1"/>
  <c r="G8" i="1"/>
  <c r="F8" i="1"/>
  <c r="J7" i="1" l="1"/>
  <c r="D8" i="1"/>
  <c r="D78" i="1"/>
  <c r="D81" i="1"/>
  <c r="D87" i="1" s="1"/>
  <c r="D34" i="1"/>
  <c r="D50" i="1"/>
  <c r="D24" i="1"/>
  <c r="F87" i="1"/>
  <c r="E87" i="1"/>
  <c r="O42" i="1"/>
  <c r="O7" i="1" s="1"/>
  <c r="P42" i="1"/>
  <c r="P7" i="1" s="1"/>
  <c r="C85" i="1"/>
  <c r="C81" i="1" s="1"/>
  <c r="O72" i="1" l="1"/>
  <c r="O89" i="1" s="1"/>
  <c r="P72" i="1"/>
  <c r="P89" i="1" s="1"/>
  <c r="K60" i="1"/>
  <c r="C87" i="1"/>
  <c r="B85" i="1"/>
  <c r="N42" i="1"/>
  <c r="J60" i="1" l="1"/>
  <c r="B81" i="1"/>
  <c r="B87" i="1" s="1"/>
  <c r="M42" i="1"/>
  <c r="N7" i="1"/>
  <c r="N72" i="1"/>
  <c r="N89" i="1" s="1"/>
  <c r="L42" i="1" l="1"/>
  <c r="M72" i="1"/>
  <c r="M89" i="1" s="1"/>
  <c r="H60" i="1" l="1"/>
  <c r="K42" i="1"/>
  <c r="K72" i="1" s="1"/>
  <c r="L7" i="1"/>
  <c r="L72" i="1"/>
  <c r="L89" i="1" s="1"/>
  <c r="K7" i="1" l="1"/>
  <c r="K89" i="1"/>
  <c r="G60" i="1"/>
  <c r="F60" i="1" l="1"/>
  <c r="J72" i="1"/>
  <c r="J89" i="1" s="1"/>
  <c r="H42" i="1" l="1"/>
  <c r="E60" i="1"/>
  <c r="G42" i="1" l="1"/>
  <c r="D60" i="1"/>
  <c r="H7" i="1"/>
  <c r="H72" i="1"/>
  <c r="H89" i="1" s="1"/>
  <c r="F42" i="1" l="1"/>
  <c r="G7" i="1"/>
  <c r="G72" i="1"/>
  <c r="G89" i="1" s="1"/>
  <c r="E42" i="1" l="1"/>
  <c r="F7" i="1"/>
  <c r="F72" i="1"/>
  <c r="F89" i="1" s="1"/>
  <c r="D42" i="1" l="1"/>
  <c r="D72" i="1" s="1"/>
  <c r="E7" i="1"/>
  <c r="E72" i="1"/>
  <c r="E89" i="1" s="1"/>
  <c r="D7" i="1" l="1"/>
  <c r="D89" i="1"/>
  <c r="B42" i="1"/>
  <c r="B72" i="1" s="1"/>
  <c r="C42" i="1"/>
  <c r="C72" i="1" s="1"/>
  <c r="B7" i="1" l="1"/>
  <c r="B89" i="1"/>
  <c r="B92" i="1" s="1"/>
  <c r="C7" i="1"/>
  <c r="C89" i="1"/>
</calcChain>
</file>

<file path=xl/sharedStrings.xml><?xml version="1.0" encoding="utf-8"?>
<sst xmlns="http://schemas.openxmlformats.org/spreadsheetml/2006/main" count="205" uniqueCount="120">
  <si>
    <t xml:space="preserve">Ejecución de Gastos y Aplicaciones Financieras </t>
  </si>
  <si>
    <t>En RD$</t>
  </si>
  <si>
    <t xml:space="preserve">PRESUPUESTO </t>
  </si>
  <si>
    <t xml:space="preserve">EJECUCION </t>
  </si>
  <si>
    <t>Detalle</t>
  </si>
  <si>
    <t>Aprobado</t>
  </si>
  <si>
    <t xml:space="preserve"> Modificado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</si>
  <si>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</si>
  <si>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</si>
  <si>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</si>
  <si>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</si>
  <si>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</si>
  <si>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</si>
  <si>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 xml:space="preserve">Junio </t>
  </si>
  <si>
    <t xml:space="preserve">Julio </t>
  </si>
  <si>
    <t xml:space="preserve">Agosto  </t>
  </si>
  <si>
    <t>Septiembre</t>
  </si>
  <si>
    <t>Octubre</t>
  </si>
  <si>
    <t>Noviembre</t>
  </si>
  <si>
    <t xml:space="preserve">Diciembre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</si>
  <si>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</si>
  <si>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</si>
  <si>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</si>
  <si>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</si>
  <si>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</si>
  <si>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</si>
  <si>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</si>
  <si>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</si>
  <si>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</si>
  <si>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</si>
  <si>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</si>
  <si>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</si>
  <si>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</si>
  <si>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</si>
  <si>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</si>
  <si>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</si>
  <si>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</si>
  <si>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</si>
  <si>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</si>
  <si>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</si>
  <si>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</si>
  <si>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</si>
  <si>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</si>
  <si>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</si>
  <si>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</si>
  <si>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</si>
  <si>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</si>
  <si>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</si>
  <si>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</si>
  <si>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</si>
  <si>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</si>
  <si>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</si>
  <si>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</si>
  <si>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</si>
  <si>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</si>
  <si>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</si>
  <si>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</si>
  <si>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</si>
  <si>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</si>
  <si>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</si>
  <si>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</si>
  <si>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</si>
  <si>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</si>
  <si>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</si>
  <si>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</si>
  <si>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</si>
  <si>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</si>
  <si>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</si>
  <si>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</si>
  <si>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</si>
  <si>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</si>
  <si>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</si>
  <si>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</si>
  <si>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</si>
  <si>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</si>
  <si>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</si>
  <si>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</si>
  <si>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</si>
  <si>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</si>
  <si>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</si>
  <si>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</si>
  <si>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</si>
  <si>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</si>
  <si>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</si>
  <si>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</si>
  <si>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</si>
  <si>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</si>
  <si>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</si>
  <si>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</si>
  <si>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</si>
  <si>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</si>
  <si>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</si>
  <si>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</si>
  <si>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</si>
  <si>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</si>
  <si>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</si>
  <si>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SIGEF [10-20-70]</t>
  </si>
  <si>
    <t>Preparado por: _____________________</t>
  </si>
  <si>
    <t>Licda. Celeida Veriguete de Sánchez</t>
  </si>
  <si>
    <t>Enc. De Ejecución Presupuestaria</t>
  </si>
  <si>
    <t>Revisado por: ______________________</t>
  </si>
  <si>
    <t>Licdo. Noel Luperón Ramírez</t>
  </si>
  <si>
    <t>Dierctor Financiero</t>
  </si>
  <si>
    <t>Autorizado por :_____________________</t>
  </si>
  <si>
    <t xml:space="preserve">Licdo. José  Cancel </t>
  </si>
  <si>
    <t>Viceministro Administrativo y Financiero</t>
  </si>
  <si>
    <t>Ministerio de Educación Superior, Ciencia y Tecnología</t>
  </si>
  <si>
    <t xml:space="preserve">Presupuesto de Gastos y Aplicaciones Financieras </t>
  </si>
  <si>
    <t>Presupuesto Aprobado</t>
  </si>
  <si>
    <t>Presupuesto Modificado</t>
  </si>
  <si>
    <t>TOTAL APLICACIONES FINANCIERAS</t>
  </si>
  <si>
    <t>Fuente: SIGEF [10-20]</t>
  </si>
  <si>
    <r>
      <t xml:space="preserve">Presupuesto Aprobado: </t>
    </r>
    <r>
      <rPr>
        <sz val="11"/>
        <color theme="1"/>
        <rFont val="Calibri"/>
        <family val="2"/>
        <scheme val="minor"/>
      </rPr>
      <t>Es el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</si>
  <si>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1"/>
        <color theme="1"/>
        <rFont val="Calibri"/>
        <family val="2"/>
        <scheme val="minor"/>
      </rPr>
      <t>Es cuando el Congreso Nacional aprueba un Presupuesto Complementario.</t>
    </r>
  </si>
  <si>
    <r>
      <rPr>
        <b/>
        <sz val="11"/>
        <color theme="1"/>
        <rFont val="Calibri"/>
        <family val="2"/>
        <scheme val="minor"/>
      </rPr>
      <t xml:space="preserve">Total Devengado: </t>
    </r>
    <r>
      <rPr>
        <sz val="11"/>
        <color theme="1"/>
        <rFont val="Calibri"/>
        <family val="2"/>
        <scheme val="minor"/>
      </rPr>
      <t xml:space="preserve"> Son recursos financieros que surgen en la obligación de pago por la recepción de conformidad de obras bienes y servicios contraidos por terceros.</t>
    </r>
  </si>
  <si>
    <t xml:space="preserve">Licdo. José A, Cancel </t>
  </si>
  <si>
    <t>Viceministro  Administrativo y Financiero</t>
  </si>
  <si>
    <t>Año [2024]</t>
  </si>
  <si>
    <t>Fecha de registro: desde el [01] de Septiembre del [2024]</t>
  </si>
  <si>
    <t>Fecha de imputación: hasta el [30] de Septiembre 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</si>
</sst>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9.5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.5"/>
      <color theme="1"/>
      <name val="Arial Narrow"/>
      <family val="2"/>
    </font>
    <font>
      <sz val="8.5"/>
      <color theme="1"/>
      <name val="Arial Narrow"/>
      <family val="2"/>
    </font>
    <font>
      <sz val="8.5"/>
      <color indexed="8"/>
      <name val="Arial Narrow"/>
      <family val="2"/>
    </font>
    <font>
      <sz val="9"/>
      <color indexed="8"/>
      <name val="Calibri"/>
      <family val="2"/>
    </font>
    <font>
      <b/>
      <sz val="8.5"/>
      <color indexed="8"/>
      <name val="Arial Narrow"/>
      <family val="2"/>
    </font>
    <font>
      <sz val="8.5"/>
      <color theme="1"/>
      <name val="Calibri"/>
      <family val="2"/>
      <scheme val="minor"/>
    </font>
    <font>
      <b/>
      <sz val="8.5"/>
      <color theme="1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135">
    <xf numFmtId="0" fontId="0" fillId="0" borderId="0" xfId="0"/>
    <xf numFmtId="4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10" fillId="4" borderId="4" xfId="0" applyFont="1" applyFill="1" applyBorder="1" applyAlignment="1">
      <alignment horizontal="left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vertical="center" wrapText="1"/>
    </xf>
    <xf numFmtId="43" fontId="0" fillId="0" borderId="0" xfId="1" applyFont="1"/>
    <xf numFmtId="0" fontId="10" fillId="0" borderId="0" xfId="0" applyFont="1" applyAlignment="1">
      <alignment horizontal="left" vertical="center" wrapText="1"/>
    </xf>
    <xf numFmtId="43" fontId="12" fillId="0" borderId="0" xfId="0" applyNumberFormat="1" applyFont="1" applyAlignment="1">
      <alignment horizontal="right"/>
    </xf>
    <xf numFmtId="43" fontId="12" fillId="0" borderId="0" xfId="0" applyNumberFormat="1" applyFont="1"/>
    <xf numFmtId="9" fontId="0" fillId="0" borderId="0" xfId="2" applyFont="1"/>
    <xf numFmtId="0" fontId="13" fillId="0" borderId="0" xfId="0" applyFont="1" applyAlignment="1">
      <alignment horizontal="left" vertical="center" wrapText="1" indent="2"/>
    </xf>
    <xf numFmtId="165" fontId="14" fillId="0" borderId="0" xfId="0" applyNumberFormat="1" applyFont="1" applyAlignment="1">
      <alignment horizontal="right" wrapText="1"/>
    </xf>
    <xf numFmtId="165" fontId="14" fillId="0" borderId="0" xfId="0" applyNumberFormat="1" applyFont="1" applyAlignment="1">
      <alignment wrapText="1"/>
    </xf>
    <xf numFmtId="43" fontId="15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vertical="center" wrapText="1"/>
    </xf>
    <xf numFmtId="43" fontId="17" fillId="0" borderId="0" xfId="0" applyNumberFormat="1" applyFont="1" applyAlignment="1">
      <alignment horizontal="right"/>
    </xf>
    <xf numFmtId="43" fontId="15" fillId="0" borderId="0" xfId="0" applyNumberFormat="1" applyFont="1"/>
    <xf numFmtId="0" fontId="18" fillId="0" borderId="0" xfId="0" applyFont="1"/>
    <xf numFmtId="165" fontId="15" fillId="0" borderId="0" xfId="0" applyNumberFormat="1" applyFont="1" applyAlignment="1">
      <alignment horizontal="right"/>
    </xf>
    <xf numFmtId="0" fontId="14" fillId="0" borderId="0" xfId="0" applyFont="1"/>
    <xf numFmtId="165" fontId="12" fillId="0" borderId="0" xfId="0" applyNumberFormat="1" applyFont="1" applyAlignment="1">
      <alignment horizontal="right"/>
    </xf>
    <xf numFmtId="165" fontId="8" fillId="4" borderId="4" xfId="0" applyNumberFormat="1" applyFont="1" applyFill="1" applyBorder="1" applyAlignment="1">
      <alignment horizontal="center" vertical="center" wrapText="1"/>
    </xf>
    <xf numFmtId="43" fontId="14" fillId="0" borderId="0" xfId="1" applyFont="1"/>
    <xf numFmtId="0" fontId="10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165" fontId="19" fillId="0" borderId="5" xfId="0" applyNumberFormat="1" applyFont="1" applyBorder="1" applyAlignment="1">
      <alignment vertical="center" wrapText="1"/>
    </xf>
    <xf numFmtId="43" fontId="19" fillId="0" borderId="5" xfId="1" applyFont="1" applyBorder="1" applyAlignment="1">
      <alignment vertical="center" wrapText="1"/>
    </xf>
    <xf numFmtId="43" fontId="20" fillId="0" borderId="0" xfId="0" applyNumberFormat="1" applyFont="1" applyAlignment="1">
      <alignment horizontal="right"/>
    </xf>
    <xf numFmtId="43" fontId="20" fillId="0" borderId="0" xfId="0" applyNumberFormat="1" applyFont="1"/>
    <xf numFmtId="165" fontId="21" fillId="0" borderId="0" xfId="0" applyNumberFormat="1" applyFont="1" applyAlignment="1">
      <alignment vertical="center" wrapText="1"/>
    </xf>
    <xf numFmtId="0" fontId="22" fillId="0" borderId="0" xfId="0" applyFont="1"/>
    <xf numFmtId="164" fontId="8" fillId="4" borderId="4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vertical="center" wrapText="1"/>
    </xf>
    <xf numFmtId="0" fontId="13" fillId="0" borderId="0" xfId="0" applyFont="1"/>
    <xf numFmtId="0" fontId="10" fillId="3" borderId="4" xfId="0" applyFont="1" applyFill="1" applyBorder="1" applyAlignment="1">
      <alignment horizontal="left" vertical="center" wrapText="1"/>
    </xf>
    <xf numFmtId="43" fontId="11" fillId="3" borderId="0" xfId="1" applyFont="1" applyFill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3" fillId="0" borderId="0" xfId="0" applyFont="1"/>
    <xf numFmtId="43" fontId="4" fillId="0" borderId="0" xfId="1" applyFont="1"/>
    <xf numFmtId="0" fontId="5" fillId="0" borderId="0" xfId="0" applyFont="1"/>
    <xf numFmtId="0" fontId="25" fillId="0" borderId="0" xfId="0" applyFont="1"/>
    <xf numFmtId="43" fontId="5" fillId="0" borderId="0" xfId="0" applyNumberFormat="1" applyFont="1"/>
    <xf numFmtId="43" fontId="6" fillId="0" borderId="0" xfId="0" applyNumberFormat="1" applyFont="1"/>
    <xf numFmtId="165" fontId="6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43" fontId="4" fillId="0" borderId="0" xfId="0" applyNumberFormat="1" applyFont="1"/>
    <xf numFmtId="43" fontId="6" fillId="0" borderId="0" xfId="1" applyFont="1"/>
    <xf numFmtId="0" fontId="7" fillId="0" borderId="0" xfId="0" applyFont="1"/>
    <xf numFmtId="0" fontId="9" fillId="3" borderId="0" xfId="0" applyFont="1" applyFill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43" fontId="26" fillId="0" borderId="5" xfId="1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43" fontId="26" fillId="0" borderId="0" xfId="1" applyFont="1" applyAlignment="1">
      <alignment vertical="center" wrapText="1"/>
    </xf>
    <xf numFmtId="43" fontId="26" fillId="0" borderId="0" xfId="1" applyFont="1"/>
    <xf numFmtId="0" fontId="0" fillId="0" borderId="0" xfId="0" applyAlignment="1">
      <alignment horizontal="left" vertical="center" wrapText="1" indent="2"/>
    </xf>
    <xf numFmtId="165" fontId="0" fillId="0" borderId="0" xfId="0" applyNumberFormat="1" applyAlignment="1">
      <alignment vertical="center" wrapText="1"/>
    </xf>
    <xf numFmtId="165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26" fillId="4" borderId="4" xfId="0" applyFont="1" applyFill="1" applyBorder="1" applyAlignment="1">
      <alignment horizontal="left" vertical="center" wrapText="1"/>
    </xf>
    <xf numFmtId="165" fontId="26" fillId="4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26" fillId="0" borderId="5" xfId="0" applyNumberFormat="1" applyFont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165" fontId="26" fillId="3" borderId="4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Alignment="1">
      <alignment horizontal="left" wrapText="1"/>
    </xf>
    <xf numFmtId="0" fontId="21" fillId="0" borderId="0" xfId="0" applyFont="1"/>
    <xf numFmtId="0" fontId="11" fillId="0" borderId="0" xfId="0" applyFont="1"/>
    <xf numFmtId="0" fontId="28" fillId="0" borderId="0" xfId="0" applyFont="1"/>
    <xf numFmtId="166" fontId="11" fillId="4" borderId="4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6" fontId="16" fillId="0" borderId="0" xfId="1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center" wrapText="1"/>
    </xf>
    <xf numFmtId="165" fontId="11" fillId="4" borderId="4" xfId="0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165" fontId="11" fillId="4" borderId="0" xfId="0" applyNumberFormat="1" applyFont="1" applyFill="1" applyAlignment="1">
      <alignment horizontal="center" vertical="center" wrapText="1"/>
    </xf>
    <xf numFmtId="165" fontId="11" fillId="4" borderId="0" xfId="0" applyNumberFormat="1" applyFont="1" applyFill="1" applyAlignment="1">
      <alignment vertical="center" wrapText="1"/>
    </xf>
    <xf numFmtId="166" fontId="11" fillId="4" borderId="0" xfId="0" applyNumberFormat="1" applyFont="1" applyFill="1" applyAlignment="1">
      <alignment horizontal="center" vertical="center" wrapText="1"/>
    </xf>
    <xf numFmtId="165" fontId="8" fillId="4" borderId="0" xfId="0" applyNumberFormat="1" applyFont="1" applyFill="1" applyAlignment="1">
      <alignment horizontal="center" vertical="center" wrapText="1"/>
    </xf>
    <xf numFmtId="43" fontId="14" fillId="0" borderId="0" xfId="0" applyNumberFormat="1" applyFont="1" applyAlignment="1">
      <alignment vertical="center" wrapText="1"/>
    </xf>
    <xf numFmtId="43" fontId="18" fillId="0" borderId="0" xfId="0" applyNumberFormat="1" applyFont="1"/>
    <xf numFmtId="43" fontId="8" fillId="4" borderId="4" xfId="0" applyNumberFormat="1" applyFont="1" applyFill="1" applyBorder="1" applyAlignment="1">
      <alignment horizontal="center" vertical="center" wrapText="1"/>
    </xf>
    <xf numFmtId="43" fontId="8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2" borderId="2" xfId="0" applyFont="1" applyFill="1" applyBorder="1"/>
    <xf numFmtId="0" fontId="7" fillId="2" borderId="3" xfId="0" applyFont="1" applyFill="1" applyBorder="1"/>
    <xf numFmtId="165" fontId="0" fillId="0" borderId="0" xfId="1" applyNumberFormat="1" applyFont="1"/>
    <xf numFmtId="3" fontId="0" fillId="0" borderId="0" xfId="0" applyNumberFormat="1"/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5" fontId="12" fillId="0" borderId="0" xfId="1" applyNumberFormat="1" applyFont="1" applyAlignment="1">
      <alignment horizontal="right"/>
    </xf>
    <xf numFmtId="165" fontId="14" fillId="0" borderId="0" xfId="1" applyNumberFormat="1" applyFont="1" applyAlignment="1">
      <alignment wrapText="1"/>
    </xf>
    <xf numFmtId="165" fontId="15" fillId="0" borderId="0" xfId="1" applyNumberFormat="1" applyFont="1" applyAlignment="1">
      <alignment horizontal="right"/>
    </xf>
    <xf numFmtId="165" fontId="14" fillId="0" borderId="0" xfId="1" applyNumberFormat="1" applyFont="1" applyAlignment="1">
      <alignment vertical="center" wrapText="1"/>
    </xf>
    <xf numFmtId="165" fontId="11" fillId="4" borderId="0" xfId="1" applyNumberFormat="1" applyFont="1" applyFill="1" applyAlignment="1">
      <alignment horizontal="center" vertical="center" wrapText="1"/>
    </xf>
    <xf numFmtId="165" fontId="19" fillId="0" borderId="5" xfId="1" applyNumberFormat="1" applyFont="1" applyBorder="1" applyAlignment="1">
      <alignment vertical="center" wrapText="1"/>
    </xf>
    <xf numFmtId="165" fontId="20" fillId="0" borderId="0" xfId="1" applyNumberFormat="1" applyFont="1" applyAlignment="1">
      <alignment horizontal="right"/>
    </xf>
    <xf numFmtId="165" fontId="8" fillId="4" borderId="4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11" fillId="4" borderId="0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165" fontId="21" fillId="0" borderId="0" xfId="0" applyNumberFormat="1" applyFont="1" applyAlignment="1">
      <alignment horizontal="right" wrapText="1"/>
    </xf>
    <xf numFmtId="43" fontId="11" fillId="0" borderId="5" xfId="1" applyFont="1" applyBorder="1" applyAlignment="1">
      <alignment vertical="center" wrapText="1"/>
    </xf>
    <xf numFmtId="43" fontId="21" fillId="0" borderId="0" xfId="1" applyFont="1"/>
    <xf numFmtId="165" fontId="11" fillId="3" borderId="4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D839559B-F1D1-4AA5-B55D-6C54EA274FF1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884465</xdr:colOff>
      <xdr:row>0</xdr:row>
      <xdr:rowOff>0</xdr:rowOff>
    </xdr:from>
    <xdr:to>
      <xdr:col>0</xdr:col>
      <xdr:colOff>2589440</xdr:colOff>
      <xdr:row>5</xdr:row>
      <xdr:rowOff>67064</xdr:rowOff>
    </xdr:to>
    <xdr:pic>
      <xdr:nvPicPr>
        <xdr:cNvPr id="2" name="Imagen 1" descr="Presidencia Logo">
          <a:extLst>
            <a:ext uri="{FF2B5EF4-FFF2-40B4-BE49-F238E27FC236}">
              <a16:creationId xmlns:a16="http://schemas.microsoft.com/office/drawing/2014/main" id="{E7715C49-FAFC-4155-9E1C-E4CDE504C1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5" y="367588"/>
          <a:ext cx="1704975" cy="1048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161925</xdr:rowOff>
    </xdr:from>
    <xdr:to>
      <xdr:col>0</xdr:col>
      <xdr:colOff>976066</xdr:colOff>
      <xdr:row>5</xdr:row>
      <xdr:rowOff>10675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9C82A66-DEE9-49A3-924E-D37AE0661194}"/>
            </a:ext>
          </a:extLst>
        </xdr:cNvPr>
        <xdr:cNvSpPr/>
      </xdr:nvSpPr>
      <xdr:spPr>
        <a:xfrm>
          <a:off x="76200" y="619125"/>
          <a:ext cx="899866" cy="4869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66675</xdr:rowOff>
    </xdr:from>
    <xdr:to>
      <xdr:col>0</xdr:col>
      <xdr:colOff>1266825</xdr:colOff>
      <xdr:row>5</xdr:row>
      <xdr:rowOff>133349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EAC5411A-7B28-49B2-A381-4AE7494F68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1266825" cy="9334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435F-3EFE-47CD-85F4-F17C0B81B068}">
  <dimension ref="A1:AC117"/>
  <sheetViews>
    <sheetView showGridLines="0" tabSelected="1" topLeftCell="A65" zoomScale="98" zoomScaleNormal="98" workbookViewId="0">
      <selection activeCell="R9" sqref="R9"/>
    </sheetView>
  </sheetViews>
  <sheetFormatPr baseColWidth="10" defaultColWidth="9.140625" defaultRowHeight="15" x14ac:dyDescent="0.25"/>
  <cols>
    <col min="1" max="1" width="65.5703125" customWidth="1"/>
    <col min="2" max="2" width="14.140625" bestFit="1" customWidth="1"/>
    <col min="3" max="3" width="13" customWidth="1"/>
    <col min="4" max="4" width="12.5703125" customWidth="1"/>
    <col min="5" max="9" width="12" bestFit="1" customWidth="1"/>
    <col min="10" max="11" width="12" customWidth="1"/>
    <col min="12" max="12" width="13.7109375" customWidth="1"/>
    <col min="13" max="13" width="12.42578125" bestFit="1" customWidth="1"/>
    <col min="14" max="14" width="12.7109375" hidden="1" customWidth="1"/>
    <col min="15" max="15" width="12.42578125" hidden="1" customWidth="1"/>
    <col min="16" max="16" width="0.42578125" customWidth="1"/>
    <col min="18" max="18" width="96.7109375" bestFit="1" customWidth="1"/>
    <col min="20" max="21" width="6" bestFit="1" customWidth="1"/>
    <col min="22" max="22" width="15.85546875" customWidth="1"/>
    <col min="23" max="27" width="6" bestFit="1" customWidth="1"/>
    <col min="28" max="29" width="7" bestFit="1" customWidth="1"/>
  </cols>
  <sheetData>
    <row r="1" spans="1:29" ht="15.75" customHeight="1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00"/>
      <c r="O1" s="100"/>
      <c r="P1" s="100"/>
    </row>
    <row r="2" spans="1:29" ht="15.75" customHeight="1" x14ac:dyDescent="0.2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45"/>
      <c r="O2" s="45"/>
      <c r="P2" s="45"/>
    </row>
    <row r="3" spans="1:29" ht="14.25" customHeight="1" x14ac:dyDescent="0.25">
      <c r="A3" s="125">
        <v>2024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48"/>
      <c r="O3" s="48"/>
      <c r="P3" s="48"/>
    </row>
    <row r="4" spans="1:29" ht="14.25" customHeight="1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</row>
    <row r="5" spans="1:29" ht="15.75" customHeight="1" thickBot="1" x14ac:dyDescent="0.35">
      <c r="A5" s="4"/>
      <c r="B5" s="120" t="s">
        <v>2</v>
      </c>
      <c r="C5" s="121"/>
      <c r="D5" s="120" t="s">
        <v>3</v>
      </c>
      <c r="E5" s="121"/>
      <c r="F5" s="121"/>
      <c r="G5" s="121"/>
      <c r="H5" s="121"/>
      <c r="I5" s="121"/>
      <c r="J5" s="121"/>
      <c r="K5" s="121"/>
      <c r="L5" s="121"/>
      <c r="M5" s="122"/>
      <c r="N5" s="101"/>
      <c r="O5" s="101"/>
      <c r="P5" s="102"/>
    </row>
    <row r="6" spans="1:29" ht="17.25" customHeight="1" thickBot="1" x14ac:dyDescent="0.3">
      <c r="A6" s="5" t="s">
        <v>4</v>
      </c>
      <c r="B6" s="105" t="s">
        <v>5</v>
      </c>
      <c r="C6" s="107" t="s">
        <v>6</v>
      </c>
      <c r="D6" s="107" t="s">
        <v>7</v>
      </c>
      <c r="E6" s="106" t="s">
        <v>8</v>
      </c>
      <c r="F6" s="108" t="s">
        <v>9</v>
      </c>
      <c r="G6" s="109" t="s">
        <v>10</v>
      </c>
      <c r="H6" s="110" t="s">
        <v>11</v>
      </c>
      <c r="I6" s="110" t="s">
        <v>12</v>
      </c>
      <c r="J6" s="110" t="s">
        <v>13</v>
      </c>
      <c r="K6" s="110" t="s">
        <v>14</v>
      </c>
      <c r="L6" s="110" t="s">
        <v>15</v>
      </c>
      <c r="M6" s="110" t="s">
        <v>16</v>
      </c>
      <c r="N6" s="7" t="s">
        <v>17</v>
      </c>
      <c r="O6" s="7" t="s">
        <v>18</v>
      </c>
      <c r="P6" s="7" t="s">
        <v>19</v>
      </c>
      <c r="AB6" s="8"/>
      <c r="AC6" s="8"/>
    </row>
    <row r="7" spans="1:29" x14ac:dyDescent="0.25">
      <c r="A7" s="9" t="s">
        <v>20</v>
      </c>
      <c r="B7" s="94">
        <f t="shared" ref="B7:P7" si="0">+B8+B14+B24+B34+B42+B50+B60+B65+B68</f>
        <v>19030863935</v>
      </c>
      <c r="C7" s="94">
        <f t="shared" si="0"/>
        <v>0</v>
      </c>
      <c r="D7" s="94">
        <f t="shared" si="0"/>
        <v>12331753364.009998</v>
      </c>
      <c r="E7" s="94">
        <f t="shared" si="0"/>
        <v>1193074494.49</v>
      </c>
      <c r="F7" s="94">
        <f t="shared" si="0"/>
        <v>1223629254.8499999</v>
      </c>
      <c r="G7" s="94">
        <f t="shared" si="0"/>
        <v>1456899665.05</v>
      </c>
      <c r="H7" s="94">
        <f t="shared" si="0"/>
        <v>1532717003.6000001</v>
      </c>
      <c r="I7" s="94">
        <f t="shared" si="0"/>
        <v>1301441282.0000002</v>
      </c>
      <c r="J7" s="94">
        <f t="shared" si="0"/>
        <v>1298218739.21</v>
      </c>
      <c r="K7" s="94">
        <f t="shared" si="0"/>
        <v>1525301803.5</v>
      </c>
      <c r="L7" s="94">
        <f t="shared" si="0"/>
        <v>1490054427.8999999</v>
      </c>
      <c r="M7" s="129">
        <f>+M8+M14+M24+M34+M42+M50+M60+M65+M68</f>
        <v>1309071030.3099999</v>
      </c>
      <c r="N7" s="11">
        <f t="shared" si="0"/>
        <v>0</v>
      </c>
      <c r="O7" s="11">
        <f t="shared" si="0"/>
        <v>0</v>
      </c>
      <c r="P7" s="11">
        <f t="shared" si="0"/>
        <v>0</v>
      </c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x14ac:dyDescent="0.25">
      <c r="A8" s="13" t="s">
        <v>21</v>
      </c>
      <c r="B8" s="14">
        <f t="shared" ref="B8:G8" si="1">+B9+B10+B11+B12+B13</f>
        <v>1055058160</v>
      </c>
      <c r="C8" s="14">
        <f t="shared" si="1"/>
        <v>0</v>
      </c>
      <c r="D8" s="14">
        <f t="shared" si="1"/>
        <v>598590859.64999998</v>
      </c>
      <c r="E8" s="14">
        <f>+E9+E10+E11+E13+E12</f>
        <v>60125796.239999995</v>
      </c>
      <c r="F8" s="14">
        <f t="shared" si="1"/>
        <v>59920293.789999999</v>
      </c>
      <c r="G8" s="83">
        <f t="shared" si="1"/>
        <v>60131357.090000004</v>
      </c>
      <c r="H8" s="83">
        <f>+H9+H11+H12+H13+H10</f>
        <v>104056117.76000001</v>
      </c>
      <c r="I8" s="83">
        <f>+I9+I11+I12+I13+I10</f>
        <v>61300300.539999999</v>
      </c>
      <c r="J8" s="83">
        <f t="shared" ref="J8:P8" si="2">+J9+J10+J11+J12+J13</f>
        <v>62066020.670000002</v>
      </c>
      <c r="K8" s="83">
        <f t="shared" si="2"/>
        <v>68012884.049999997</v>
      </c>
      <c r="L8" s="83">
        <f t="shared" si="2"/>
        <v>61656338.870000005</v>
      </c>
      <c r="M8" s="14">
        <f t="shared" si="2"/>
        <v>61321750.640000001</v>
      </c>
      <c r="N8" s="14">
        <f t="shared" si="2"/>
        <v>0</v>
      </c>
      <c r="O8" s="14">
        <f t="shared" si="2"/>
        <v>0</v>
      </c>
      <c r="P8" s="14">
        <f t="shared" si="2"/>
        <v>0</v>
      </c>
      <c r="T8" s="16"/>
    </row>
    <row r="9" spans="1:29" x14ac:dyDescent="0.25">
      <c r="A9" s="17" t="s">
        <v>22</v>
      </c>
      <c r="B9" s="103">
        <v>808764913</v>
      </c>
      <c r="C9" s="19"/>
      <c r="D9" s="21">
        <f>E9+F9+G9+H9+I9+J9+K9+L9+M9+N9+O9+P9</f>
        <v>467251341.02999997</v>
      </c>
      <c r="E9" s="21">
        <v>51027638.329999998</v>
      </c>
      <c r="F9" s="21">
        <v>50842156.229999997</v>
      </c>
      <c r="G9" s="84">
        <v>51062428.700000003</v>
      </c>
      <c r="H9" s="19">
        <v>54000880.630000003</v>
      </c>
      <c r="I9" s="112">
        <v>51995575</v>
      </c>
      <c r="J9" s="19">
        <v>52628469.579999998</v>
      </c>
      <c r="K9" s="19">
        <v>52094299.869999997</v>
      </c>
      <c r="L9" s="19">
        <v>51622713.030000001</v>
      </c>
      <c r="M9" s="130">
        <v>51977179.659999996</v>
      </c>
      <c r="N9" s="19"/>
      <c r="O9" s="19"/>
      <c r="P9" s="19"/>
    </row>
    <row r="10" spans="1:29" x14ac:dyDescent="0.25">
      <c r="A10" s="17" t="s">
        <v>23</v>
      </c>
      <c r="B10" s="103">
        <v>152728693</v>
      </c>
      <c r="C10" s="18"/>
      <c r="D10" s="21">
        <f>E10+F10+G10+H10+I10+J10+K10+L10+M10+N10+O10+P10</f>
        <v>60819349.310000002</v>
      </c>
      <c r="E10" s="21">
        <v>1397990</v>
      </c>
      <c r="F10" s="21">
        <v>1402656.67</v>
      </c>
      <c r="G10" s="84">
        <v>1399990</v>
      </c>
      <c r="H10" s="19">
        <v>42001888.57</v>
      </c>
      <c r="I10" s="112">
        <v>1446990</v>
      </c>
      <c r="J10" s="19">
        <v>1560011.39</v>
      </c>
      <c r="K10" s="19">
        <v>7999742.6799999997</v>
      </c>
      <c r="L10" s="19">
        <v>2124240</v>
      </c>
      <c r="M10" s="130">
        <v>1485840</v>
      </c>
      <c r="N10" s="19"/>
      <c r="O10" s="19"/>
      <c r="P10" s="19"/>
    </row>
    <row r="11" spans="1:29" x14ac:dyDescent="0.25">
      <c r="A11" s="17" t="s">
        <v>24</v>
      </c>
      <c r="B11" s="103"/>
      <c r="C11" s="19"/>
      <c r="D11" s="103">
        <f>E11+F11+G11+H11+I11+J11+K11+L11+M11+N11+O11+P11</f>
        <v>0</v>
      </c>
      <c r="E11" s="103"/>
      <c r="F11" s="20"/>
      <c r="G11" s="85"/>
      <c r="H11" s="20"/>
      <c r="I11" s="113"/>
      <c r="J11" s="20"/>
      <c r="K11" s="20"/>
      <c r="L11" s="20"/>
      <c r="M11" s="35"/>
      <c r="N11" s="20"/>
      <c r="O11" s="20"/>
      <c r="P11" s="20">
        <v>0</v>
      </c>
    </row>
    <row r="12" spans="1:29" x14ac:dyDescent="0.25">
      <c r="A12" s="17" t="s">
        <v>25</v>
      </c>
      <c r="B12" s="103">
        <v>93564554</v>
      </c>
      <c r="C12" s="19"/>
      <c r="D12" s="103">
        <f>E12+F12+G12+H12+I12+J12+K12+L12+M12+N12+O12+P12</f>
        <v>0</v>
      </c>
      <c r="F12" s="20"/>
      <c r="G12" s="85"/>
      <c r="H12" s="20"/>
      <c r="I12" s="113"/>
      <c r="J12" s="20"/>
      <c r="K12" s="20"/>
      <c r="L12" s="20"/>
      <c r="M12" s="35"/>
      <c r="N12" s="20"/>
      <c r="O12" s="20"/>
      <c r="P12" s="20">
        <v>0</v>
      </c>
    </row>
    <row r="13" spans="1:29" ht="14.25" customHeight="1" x14ac:dyDescent="0.25">
      <c r="A13" s="17" t="s">
        <v>26</v>
      </c>
      <c r="B13" s="18"/>
      <c r="C13" s="19"/>
      <c r="D13" s="20">
        <f>F13+G13+H13+I13+J13+K13+L13+M13+N13+O13+P13+E13</f>
        <v>70520169.310000002</v>
      </c>
      <c r="E13" s="21">
        <v>7700167.9100000001</v>
      </c>
      <c r="F13" s="21">
        <v>7675480.8899999997</v>
      </c>
      <c r="G13" s="84">
        <v>7668938.3899999997</v>
      </c>
      <c r="H13" s="19">
        <v>8053348.5599999996</v>
      </c>
      <c r="I13" s="112">
        <v>7857735.54</v>
      </c>
      <c r="J13" s="19">
        <v>7877539.7000000002</v>
      </c>
      <c r="K13" s="19">
        <v>7918841.5</v>
      </c>
      <c r="L13" s="19">
        <v>7909385.8399999999</v>
      </c>
      <c r="M13" s="130">
        <v>7858730.9800000004</v>
      </c>
      <c r="N13" s="20"/>
      <c r="O13" s="20"/>
      <c r="P13" s="20"/>
    </row>
    <row r="14" spans="1:29" x14ac:dyDescent="0.25">
      <c r="A14" s="13" t="s">
        <v>27</v>
      </c>
      <c r="B14" s="83">
        <f>B15+B16+B17+B18+B19+B20+B21+B22+B23</f>
        <v>426843941</v>
      </c>
      <c r="C14" s="83">
        <f t="shared" ref="C14:O14" si="3">C15+C16+C17+C18+C19+C20+C21+C22+C23</f>
        <v>0</v>
      </c>
      <c r="D14" s="83">
        <f>D15+D16+D17+D18+D19+D20+D21+D22+D23</f>
        <v>233774880.94999999</v>
      </c>
      <c r="E14" s="83">
        <f t="shared" si="3"/>
        <v>5296138.0599999996</v>
      </c>
      <c r="F14" s="83">
        <f>F15+F16+F17+F18+F19+F20+F21+F22+F23</f>
        <v>6284350.8200000003</v>
      </c>
      <c r="G14" s="83">
        <f>G15+G16+G17+G18+G19+G20+G21+G22+G23</f>
        <v>28095277.25</v>
      </c>
      <c r="H14" s="83">
        <f t="shared" si="3"/>
        <v>26215279.309999999</v>
      </c>
      <c r="I14" s="83">
        <f t="shared" si="3"/>
        <v>28759795.619999997</v>
      </c>
      <c r="J14" s="83">
        <f t="shared" si="3"/>
        <v>28116169.539999999</v>
      </c>
      <c r="K14" s="83">
        <f t="shared" si="3"/>
        <v>32398828.510000002</v>
      </c>
      <c r="L14" s="83">
        <f t="shared" si="3"/>
        <v>35350756.810000002</v>
      </c>
      <c r="M14" s="14">
        <f t="shared" si="3"/>
        <v>41912621.93</v>
      </c>
      <c r="N14" s="14">
        <f>N15+N16+N17+N18+N19+N20+N21+N22+N23</f>
        <v>0</v>
      </c>
      <c r="O14" s="14">
        <f t="shared" si="3"/>
        <v>0</v>
      </c>
      <c r="P14" s="14">
        <f>P15+P16+P17+P18+P19+P20+P21+P22+P23</f>
        <v>0</v>
      </c>
    </row>
    <row r="15" spans="1:29" x14ac:dyDescent="0.25">
      <c r="A15" s="17" t="s">
        <v>28</v>
      </c>
      <c r="B15" s="103">
        <v>25150000</v>
      </c>
      <c r="C15" s="19"/>
      <c r="D15" s="21">
        <f>E15+F15+G15+H15+I15+J15+K15+L15+M15+N15+O15+P15</f>
        <v>17846612.09</v>
      </c>
      <c r="E15" s="21">
        <v>2064044.78</v>
      </c>
      <c r="F15" s="21">
        <v>1750125.02</v>
      </c>
      <c r="G15" s="84">
        <v>1615197.02</v>
      </c>
      <c r="H15" s="20">
        <v>1870475.73</v>
      </c>
      <c r="I15" s="113">
        <v>2815588.44</v>
      </c>
      <c r="J15" s="20">
        <v>981774.9</v>
      </c>
      <c r="K15" s="19">
        <v>1880371.68</v>
      </c>
      <c r="L15" s="19">
        <v>3764513.06</v>
      </c>
      <c r="M15" s="130">
        <v>1104521.46</v>
      </c>
      <c r="N15" s="20"/>
      <c r="O15" s="20"/>
      <c r="P15" s="20"/>
    </row>
    <row r="16" spans="1:29" x14ac:dyDescent="0.25">
      <c r="A16" s="17" t="s">
        <v>29</v>
      </c>
      <c r="B16" s="103">
        <v>15280500</v>
      </c>
      <c r="C16" s="19"/>
      <c r="D16" s="21">
        <f>E16+F16+G16+H16+I16+J16+K16+L16+M16+N16+O16+P16</f>
        <v>1959580.04</v>
      </c>
      <c r="E16" s="103"/>
      <c r="F16" s="21">
        <v>102660</v>
      </c>
      <c r="G16" s="84"/>
      <c r="H16" s="20">
        <v>861213.44</v>
      </c>
      <c r="I16" s="113">
        <v>0</v>
      </c>
      <c r="J16" s="20">
        <v>370880.03</v>
      </c>
      <c r="K16" s="19">
        <v>364826.56</v>
      </c>
      <c r="L16" s="20">
        <v>234000.01</v>
      </c>
      <c r="M16" s="35">
        <v>26000</v>
      </c>
      <c r="N16" s="20"/>
      <c r="O16" s="20"/>
      <c r="P16" s="20"/>
      <c r="R16" s="8"/>
    </row>
    <row r="17" spans="1:16" x14ac:dyDescent="0.25">
      <c r="A17" s="17" t="s">
        <v>30</v>
      </c>
      <c r="B17" s="103">
        <v>8884200</v>
      </c>
      <c r="C17" s="19"/>
      <c r="D17" s="21">
        <f>E17+F17+G17+H17+I17+J17+K17+L17+M17+N17+O17+P17</f>
        <v>1141779.3700000001</v>
      </c>
      <c r="E17" s="103"/>
      <c r="F17" s="21"/>
      <c r="G17" s="85">
        <v>27756.2</v>
      </c>
      <c r="H17" s="20">
        <v>182243.8</v>
      </c>
      <c r="I17" s="113">
        <v>157089.09</v>
      </c>
      <c r="J17" s="20">
        <v>208986.51</v>
      </c>
      <c r="K17" s="19">
        <v>171903.37</v>
      </c>
      <c r="L17" s="19">
        <v>183800.4</v>
      </c>
      <c r="M17" s="130">
        <v>210000</v>
      </c>
      <c r="N17" s="20"/>
      <c r="O17" s="20"/>
      <c r="P17" s="20"/>
    </row>
    <row r="18" spans="1:16" ht="18" customHeight="1" x14ac:dyDescent="0.25">
      <c r="A18" s="17" t="s">
        <v>31</v>
      </c>
      <c r="B18" s="103">
        <v>3923044</v>
      </c>
      <c r="C18" s="19"/>
      <c r="D18" s="21">
        <f>E18+F18+G18+H18+I19+J18+K18+L18+M18+N18+O18+P18</f>
        <v>1393605.4000000001</v>
      </c>
      <c r="E18" s="103"/>
      <c r="F18" s="21"/>
      <c r="G18" s="85"/>
      <c r="H18" s="20"/>
      <c r="J18" s="20"/>
      <c r="K18" s="19"/>
      <c r="L18" s="20">
        <v>47942.3</v>
      </c>
      <c r="M18" s="35"/>
      <c r="N18" s="20"/>
      <c r="O18" s="20"/>
      <c r="P18" s="20"/>
    </row>
    <row r="19" spans="1:16" x14ac:dyDescent="0.25">
      <c r="A19" s="17" t="s">
        <v>32</v>
      </c>
      <c r="B19" s="103">
        <v>51399000</v>
      </c>
      <c r="C19" s="18"/>
      <c r="D19" s="21">
        <f>E19+F19+G19+H19+I19+J19+K19+L19+M19+N19+O19+P19</f>
        <v>26502457.09</v>
      </c>
      <c r="E19" s="103"/>
      <c r="F19" s="21">
        <v>2219654.8199999998</v>
      </c>
      <c r="G19" s="84">
        <v>5771470.8499999996</v>
      </c>
      <c r="H19" s="20">
        <v>3384004.15</v>
      </c>
      <c r="I19" s="113">
        <v>1345663.1</v>
      </c>
      <c r="J19" s="20">
        <v>6024534.9400000004</v>
      </c>
      <c r="K19" s="19">
        <v>2254369.19</v>
      </c>
      <c r="L19" s="19">
        <v>3563314.3</v>
      </c>
      <c r="M19" s="130">
        <v>1939445.74</v>
      </c>
      <c r="N19" s="20"/>
      <c r="O19" s="20"/>
      <c r="P19" s="20"/>
    </row>
    <row r="20" spans="1:16" x14ac:dyDescent="0.25">
      <c r="A20" s="17" t="s">
        <v>33</v>
      </c>
      <c r="B20" s="103">
        <v>12485000</v>
      </c>
      <c r="C20" s="18"/>
      <c r="D20" s="21">
        <f>E20+F20+G20+H20+I20+J20+K20+L20+M20+N20+O20+P20</f>
        <v>14631011.02</v>
      </c>
      <c r="E20" s="103">
        <v>3232093.28</v>
      </c>
      <c r="F20" s="21">
        <v>800262.82</v>
      </c>
      <c r="G20" s="84">
        <v>1304726.2</v>
      </c>
      <c r="H20" s="20">
        <v>831507.17</v>
      </c>
      <c r="I20" s="113">
        <v>4878725.3099999996</v>
      </c>
      <c r="J20" s="20">
        <v>1393954.98</v>
      </c>
      <c r="K20" s="19">
        <v>1293761.25</v>
      </c>
      <c r="L20" s="19"/>
      <c r="M20" s="130">
        <v>895980.01</v>
      </c>
      <c r="N20" s="20"/>
      <c r="O20" s="20"/>
      <c r="P20" s="20"/>
    </row>
    <row r="21" spans="1:16" ht="24.75" customHeight="1" x14ac:dyDescent="0.25">
      <c r="A21" s="17" t="s">
        <v>34</v>
      </c>
      <c r="B21" s="103">
        <v>14246000</v>
      </c>
      <c r="C21" s="19"/>
      <c r="D21" s="21">
        <f t="shared" ref="D21:D22" si="4">E21+F21+G21+H21+I21+J21+K21+L21+M21+N21+O21+P21</f>
        <v>2894053.0900000003</v>
      </c>
      <c r="E21" s="103"/>
      <c r="F21" s="21"/>
      <c r="G21" s="84">
        <v>629778.66</v>
      </c>
      <c r="H21" s="20">
        <v>63271.45</v>
      </c>
      <c r="I21" s="113">
        <v>80038.62</v>
      </c>
      <c r="J21" s="20">
        <v>383821.78</v>
      </c>
      <c r="K21" s="19">
        <v>291670.12</v>
      </c>
      <c r="L21" s="19">
        <v>914280.03</v>
      </c>
      <c r="M21" s="130">
        <v>531192.43000000005</v>
      </c>
      <c r="N21" s="20"/>
      <c r="O21" s="20"/>
      <c r="P21" s="20"/>
    </row>
    <row r="22" spans="1:16" x14ac:dyDescent="0.25">
      <c r="A22" s="17" t="s">
        <v>35</v>
      </c>
      <c r="B22" s="103">
        <v>284927345</v>
      </c>
      <c r="C22" s="19"/>
      <c r="D22" s="21">
        <f t="shared" si="4"/>
        <v>163950358.16999999</v>
      </c>
      <c r="E22" s="21"/>
      <c r="F22" s="21">
        <v>97468</v>
      </c>
      <c r="G22" s="84">
        <v>18746348.32</v>
      </c>
      <c r="H22" s="20">
        <v>19022563.57</v>
      </c>
      <c r="I22" s="113">
        <v>19278634.84</v>
      </c>
      <c r="J22" s="20">
        <v>18752216.399999999</v>
      </c>
      <c r="K22" s="19">
        <v>24204738.039999999</v>
      </c>
      <c r="L22" s="19">
        <v>26642906.710000001</v>
      </c>
      <c r="M22" s="130">
        <v>37205482.289999999</v>
      </c>
      <c r="N22" s="20"/>
      <c r="O22" s="20"/>
      <c r="P22" s="20"/>
    </row>
    <row r="23" spans="1:16" x14ac:dyDescent="0.25">
      <c r="A23" s="17" t="s">
        <v>36</v>
      </c>
      <c r="B23" s="103">
        <v>10548852</v>
      </c>
      <c r="C23" s="19"/>
      <c r="D23" s="21">
        <f>E23+F23+G23+H23+I23+J23+K23+L23+M23+N23+O23+P23</f>
        <v>3455424.6799999997</v>
      </c>
      <c r="E23" s="21"/>
      <c r="F23" s="21">
        <v>1314180.1599999999</v>
      </c>
      <c r="G23" s="84"/>
      <c r="H23" s="20"/>
      <c r="I23" s="113">
        <v>204056.22</v>
      </c>
      <c r="J23" s="20"/>
      <c r="K23" s="19">
        <v>1937188.3</v>
      </c>
      <c r="L23" s="19"/>
      <c r="M23" s="35"/>
      <c r="N23" s="20"/>
      <c r="O23" s="20"/>
      <c r="P23" s="20"/>
    </row>
    <row r="24" spans="1:16" x14ac:dyDescent="0.25">
      <c r="A24" s="13" t="s">
        <v>37</v>
      </c>
      <c r="B24" s="83">
        <f>B25+B26+B27+B28+B29+B30+B31+B33+B32</f>
        <v>140567924</v>
      </c>
      <c r="C24" s="83">
        <f>C25+C26+C27+C28+C29+C31+CC3333+C33+C30+C32</f>
        <v>0</v>
      </c>
      <c r="D24" s="83">
        <f t="shared" ref="D24:O24" si="5">D25+D26+D27+D28+D29+D30+D31+D32+D33</f>
        <v>75045490.200000003</v>
      </c>
      <c r="E24" s="83">
        <f t="shared" si="5"/>
        <v>0</v>
      </c>
      <c r="F24" s="83">
        <f t="shared" si="5"/>
        <v>365670.56</v>
      </c>
      <c r="G24" s="83">
        <f t="shared" si="5"/>
        <v>5463973.6600000001</v>
      </c>
      <c r="H24" s="83">
        <f t="shared" si="5"/>
        <v>1613591.08</v>
      </c>
      <c r="I24" s="83">
        <f t="shared" si="5"/>
        <v>21512738.129999999</v>
      </c>
      <c r="J24" s="83">
        <f t="shared" si="5"/>
        <v>4652878</v>
      </c>
      <c r="K24" s="83">
        <f t="shared" si="5"/>
        <v>20742209.490000002</v>
      </c>
      <c r="L24" s="83">
        <f t="shared" si="5"/>
        <v>13415462.279999999</v>
      </c>
      <c r="M24" s="14">
        <f t="shared" si="5"/>
        <v>7278967</v>
      </c>
      <c r="N24" s="14">
        <f t="shared" si="5"/>
        <v>0</v>
      </c>
      <c r="O24" s="14">
        <f t="shared" si="5"/>
        <v>0</v>
      </c>
      <c r="P24" s="14">
        <f>P25+P26+P27+P28+P29+P30+P31+P32+P33</f>
        <v>0</v>
      </c>
    </row>
    <row r="25" spans="1:16" x14ac:dyDescent="0.25">
      <c r="A25" s="17" t="s">
        <v>38</v>
      </c>
      <c r="B25" s="103">
        <v>3550000</v>
      </c>
      <c r="C25" s="18"/>
      <c r="D25" s="20">
        <f>E25+F25+G25+H25+I25+J25+K25+L25+M25+N25+O25+P25</f>
        <v>3691644.58</v>
      </c>
      <c r="E25" s="21"/>
      <c r="F25" s="21"/>
      <c r="G25" s="84">
        <v>225792</v>
      </c>
      <c r="H25" s="21">
        <v>1493231.08</v>
      </c>
      <c r="I25" s="114">
        <v>67600</v>
      </c>
      <c r="J25" s="21"/>
      <c r="K25" s="21">
        <v>1789503.5</v>
      </c>
      <c r="L25" s="21">
        <v>115518</v>
      </c>
      <c r="M25" s="37"/>
      <c r="N25" s="21"/>
      <c r="O25" s="21"/>
      <c r="P25" s="96"/>
    </row>
    <row r="26" spans="1:16" x14ac:dyDescent="0.25">
      <c r="A26" s="17" t="s">
        <v>39</v>
      </c>
      <c r="B26" s="103">
        <v>5567169</v>
      </c>
      <c r="C26" s="18"/>
      <c r="D26" s="20">
        <f t="shared" ref="D26:D32" si="6">E26+F26+G26+H26+I26+J26+K26+L26+M26+N26+O26+P26</f>
        <v>315597.01</v>
      </c>
      <c r="E26" s="21"/>
      <c r="F26" s="21"/>
      <c r="G26" s="84"/>
      <c r="H26" s="21">
        <v>120360</v>
      </c>
      <c r="I26" s="114">
        <v>175000.01</v>
      </c>
      <c r="J26" s="21"/>
      <c r="K26" s="21">
        <v>6195</v>
      </c>
      <c r="L26" s="21">
        <v>14042</v>
      </c>
      <c r="M26" s="37"/>
      <c r="N26" s="21"/>
      <c r="O26" s="21"/>
      <c r="P26" s="96"/>
    </row>
    <row r="27" spans="1:16" x14ac:dyDescent="0.25">
      <c r="A27" s="17" t="s">
        <v>40</v>
      </c>
      <c r="B27" s="103">
        <v>83379711</v>
      </c>
      <c r="C27" s="18"/>
      <c r="D27" s="20">
        <f>E27+F27+G27+H27+I27+J27+K27+L27+M27+N27+O27+P27</f>
        <v>46916630.799999997</v>
      </c>
      <c r="E27" s="21"/>
      <c r="F27" s="21"/>
      <c r="G27" s="84"/>
      <c r="H27" s="21"/>
      <c r="I27" s="114">
        <v>16918975</v>
      </c>
      <c r="J27" s="21">
        <v>1952786</v>
      </c>
      <c r="K27" s="21">
        <v>17983656.600000001</v>
      </c>
      <c r="L27" s="21">
        <v>10061213.199999999</v>
      </c>
      <c r="M27" s="37"/>
      <c r="N27" s="21"/>
      <c r="O27" s="21"/>
      <c r="P27" s="96"/>
    </row>
    <row r="28" spans="1:16" x14ac:dyDescent="0.25">
      <c r="A28" s="17" t="s">
        <v>41</v>
      </c>
      <c r="B28" s="103">
        <v>250000</v>
      </c>
      <c r="C28" s="18"/>
      <c r="D28" s="20">
        <f>E28+F28+G28+H28+I28+J28+K28+L28+M28+N28+O28+P28</f>
        <v>229532.83</v>
      </c>
      <c r="E28" s="21"/>
      <c r="F28" s="21"/>
      <c r="G28" s="86"/>
      <c r="H28" s="21"/>
      <c r="I28" s="114">
        <v>51416.59</v>
      </c>
      <c r="J28" s="21"/>
      <c r="K28" s="21"/>
      <c r="L28" s="21"/>
      <c r="M28" s="37">
        <v>178116.24</v>
      </c>
      <c r="N28" s="21"/>
      <c r="O28" s="21"/>
      <c r="P28" s="96"/>
    </row>
    <row r="29" spans="1:16" x14ac:dyDescent="0.25">
      <c r="A29" s="17" t="s">
        <v>42</v>
      </c>
      <c r="B29" s="103">
        <v>2500000</v>
      </c>
      <c r="C29" s="18"/>
      <c r="D29" s="20">
        <f t="shared" si="6"/>
        <v>1375612.28</v>
      </c>
      <c r="E29" s="21"/>
      <c r="F29" s="21"/>
      <c r="G29" s="86"/>
      <c r="H29" s="21"/>
      <c r="I29" s="114">
        <v>0</v>
      </c>
      <c r="J29" s="21">
        <v>15000</v>
      </c>
      <c r="K29" s="21">
        <v>17600</v>
      </c>
      <c r="L29" s="21">
        <v>1343012.28</v>
      </c>
      <c r="M29" s="37"/>
      <c r="N29" s="21"/>
      <c r="O29" s="21"/>
      <c r="P29" s="96"/>
    </row>
    <row r="30" spans="1:16" x14ac:dyDescent="0.25">
      <c r="A30" s="17" t="s">
        <v>43</v>
      </c>
      <c r="B30" s="103">
        <v>2076000</v>
      </c>
      <c r="C30" s="18"/>
      <c r="D30" s="20">
        <f t="shared" si="6"/>
        <v>0</v>
      </c>
      <c r="E30" s="21"/>
      <c r="F30" s="21"/>
      <c r="G30" s="84"/>
      <c r="H30" s="21"/>
      <c r="I30" s="114">
        <v>0</v>
      </c>
      <c r="J30" s="21"/>
      <c r="K30" s="21"/>
      <c r="L30" s="21"/>
      <c r="M30" s="37"/>
      <c r="N30" s="21"/>
      <c r="O30" s="21"/>
      <c r="P30" s="96"/>
    </row>
    <row r="31" spans="1:16" x14ac:dyDescent="0.25">
      <c r="A31" s="17" t="s">
        <v>44</v>
      </c>
      <c r="B31" s="103">
        <v>11750000</v>
      </c>
      <c r="C31" s="18"/>
      <c r="D31" s="20">
        <f>E31+F31+G31+H31+I31+J31+K31+L31+M31+N31+O31+P31</f>
        <v>5379656.3300000001</v>
      </c>
      <c r="E31" s="21"/>
      <c r="F31" s="21"/>
      <c r="G31" s="86">
        <v>199656</v>
      </c>
      <c r="H31" s="21"/>
      <c r="I31" s="114">
        <v>16476.330000000002</v>
      </c>
      <c r="J31" s="21">
        <v>163524</v>
      </c>
      <c r="K31" s="21"/>
      <c r="L31" s="21"/>
      <c r="M31" s="37">
        <v>5000000</v>
      </c>
      <c r="N31" s="21"/>
      <c r="O31" s="21"/>
      <c r="P31" s="96"/>
    </row>
    <row r="32" spans="1:16" ht="25.5" x14ac:dyDescent="0.25">
      <c r="A32" s="17" t="s">
        <v>45</v>
      </c>
      <c r="B32" s="103"/>
      <c r="C32" s="21"/>
      <c r="D32" s="20">
        <f t="shared" si="6"/>
        <v>0</v>
      </c>
      <c r="E32" s="21"/>
      <c r="F32" s="21"/>
      <c r="G32" s="86"/>
      <c r="H32" s="21"/>
      <c r="I32" s="114"/>
      <c r="J32" s="21"/>
      <c r="K32" s="21"/>
      <c r="L32" s="21"/>
      <c r="M32" s="37"/>
      <c r="N32" s="21"/>
      <c r="O32" s="21"/>
      <c r="P32" s="96"/>
    </row>
    <row r="33" spans="1:18" x14ac:dyDescent="0.25">
      <c r="A33" s="17" t="s">
        <v>46</v>
      </c>
      <c r="B33" s="103">
        <v>31495044</v>
      </c>
      <c r="C33" s="21"/>
      <c r="D33" s="20">
        <f>E33+F33+G33+H33+I33+J33+K33+L33+M33+N33+O33+P33</f>
        <v>17136816.370000001</v>
      </c>
      <c r="E33" s="21"/>
      <c r="F33" s="21">
        <v>365670.56</v>
      </c>
      <c r="G33" s="84">
        <v>5038525.66</v>
      </c>
      <c r="H33" s="21"/>
      <c r="I33" s="114">
        <v>4283270.2</v>
      </c>
      <c r="J33" s="21">
        <v>2521568</v>
      </c>
      <c r="K33" s="21">
        <v>945254.39</v>
      </c>
      <c r="L33" s="21">
        <v>1881676.8</v>
      </c>
      <c r="M33" s="37">
        <v>2100850.7599999998</v>
      </c>
      <c r="N33" s="21"/>
      <c r="O33" s="21"/>
      <c r="P33" s="96"/>
      <c r="R33" s="1"/>
    </row>
    <row r="34" spans="1:18" x14ac:dyDescent="0.25">
      <c r="A34" s="13" t="s">
        <v>47</v>
      </c>
      <c r="B34" s="83">
        <f t="shared" ref="B34:P34" si="7">+B35+B36+B37+B38+B39+B40+B41</f>
        <v>17354192753</v>
      </c>
      <c r="C34" s="83">
        <f t="shared" si="7"/>
        <v>0</v>
      </c>
      <c r="D34" s="83">
        <f t="shared" si="7"/>
        <v>11406601092.01</v>
      </c>
      <c r="E34" s="83">
        <f t="shared" si="7"/>
        <v>1127652560.1900001</v>
      </c>
      <c r="F34" s="83">
        <f t="shared" si="7"/>
        <v>1157058939.6799998</v>
      </c>
      <c r="G34" s="83">
        <f t="shared" si="7"/>
        <v>1362661029.6499999</v>
      </c>
      <c r="H34" s="83">
        <f t="shared" si="7"/>
        <v>1399422601.8300002</v>
      </c>
      <c r="I34" s="83">
        <f t="shared" si="7"/>
        <v>1190094421.8100002</v>
      </c>
      <c r="J34" s="83">
        <f t="shared" si="7"/>
        <v>1188360671</v>
      </c>
      <c r="K34" s="83">
        <f t="shared" si="7"/>
        <v>1403387263.01</v>
      </c>
      <c r="L34" s="83">
        <f t="shared" si="7"/>
        <v>1379405914.0999999</v>
      </c>
      <c r="M34" s="14">
        <f>+M35+M36+M37+M38+M39+M40+M41</f>
        <v>1198557690.74</v>
      </c>
      <c r="N34" s="14">
        <f t="shared" si="7"/>
        <v>0</v>
      </c>
      <c r="O34" s="14">
        <f t="shared" si="7"/>
        <v>0</v>
      </c>
      <c r="P34" s="14">
        <f t="shared" si="7"/>
        <v>0</v>
      </c>
    </row>
    <row r="35" spans="1:18" ht="25.5" customHeight="1" x14ac:dyDescent="0.25">
      <c r="A35" s="17" t="s">
        <v>48</v>
      </c>
      <c r="B35" s="103">
        <v>2573498936</v>
      </c>
      <c r="C35" s="18"/>
      <c r="D35" s="21">
        <f t="shared" ref="D35:D41" si="8">E35+F35+G35+H35+I35+J35+K35+L35+M35+N35+O35+P35</f>
        <v>1144264936.5599999</v>
      </c>
      <c r="E35" s="21">
        <v>4533333</v>
      </c>
      <c r="F35" s="21">
        <v>17594609.489999998</v>
      </c>
      <c r="G35" s="86">
        <v>220401738.80000001</v>
      </c>
      <c r="H35" s="21">
        <v>254648711.40000001</v>
      </c>
      <c r="I35" s="114">
        <v>44530596.920000002</v>
      </c>
      <c r="J35" s="21">
        <v>41027683</v>
      </c>
      <c r="K35" s="21">
        <v>257210548.69999999</v>
      </c>
      <c r="L35" s="21">
        <v>257835956.09999999</v>
      </c>
      <c r="M35" s="37">
        <v>46481759.149999999</v>
      </c>
      <c r="N35" s="21"/>
      <c r="O35" s="21"/>
      <c r="P35" s="20"/>
    </row>
    <row r="36" spans="1:18" x14ac:dyDescent="0.25">
      <c r="A36" s="17" t="s">
        <v>49</v>
      </c>
      <c r="B36" s="104">
        <v>14119966539</v>
      </c>
      <c r="C36" s="18"/>
      <c r="D36" s="21">
        <f t="shared" si="8"/>
        <v>9771941011.0900002</v>
      </c>
      <c r="E36" s="21">
        <v>1069738780</v>
      </c>
      <c r="F36" s="21">
        <v>1085951856.0899999</v>
      </c>
      <c r="G36" s="86">
        <v>1086853126</v>
      </c>
      <c r="H36" s="21">
        <v>1089614908</v>
      </c>
      <c r="I36" s="114">
        <v>1092128736</v>
      </c>
      <c r="J36" s="21">
        <v>1094214825</v>
      </c>
      <c r="K36" s="21">
        <v>1091987146</v>
      </c>
      <c r="L36" s="21">
        <v>1069738780</v>
      </c>
      <c r="M36" s="37">
        <v>1091712854</v>
      </c>
      <c r="N36" s="21"/>
      <c r="O36" s="21"/>
      <c r="P36" s="20"/>
    </row>
    <row r="37" spans="1:18" x14ac:dyDescent="0.25">
      <c r="A37" s="17" t="s">
        <v>50</v>
      </c>
      <c r="B37" s="103"/>
      <c r="C37" s="19"/>
      <c r="D37" s="21">
        <f t="shared" si="8"/>
        <v>0</v>
      </c>
      <c r="E37" s="20"/>
      <c r="F37" s="21"/>
      <c r="G37" s="85"/>
      <c r="H37" s="20"/>
      <c r="I37" s="113"/>
      <c r="J37" s="20"/>
      <c r="K37" s="20"/>
      <c r="L37" s="20"/>
      <c r="M37" s="35"/>
      <c r="N37" s="20"/>
      <c r="O37" s="20"/>
      <c r="P37" s="20"/>
    </row>
    <row r="38" spans="1:18" x14ac:dyDescent="0.25">
      <c r="A38" s="17" t="s">
        <v>51</v>
      </c>
      <c r="B38" s="103"/>
      <c r="C38" s="19"/>
      <c r="D38" s="21">
        <f t="shared" si="8"/>
        <v>0</v>
      </c>
      <c r="E38" s="20"/>
      <c r="F38" s="21"/>
      <c r="G38" s="85"/>
      <c r="H38" s="20"/>
      <c r="I38" s="113"/>
      <c r="J38" s="20"/>
      <c r="K38" s="20"/>
      <c r="L38" s="20"/>
      <c r="M38" s="35"/>
      <c r="N38" s="20"/>
      <c r="O38" s="20"/>
      <c r="P38" s="20"/>
    </row>
    <row r="39" spans="1:18" ht="25.5" x14ac:dyDescent="0.25">
      <c r="A39" s="17" t="s">
        <v>52</v>
      </c>
      <c r="B39" s="103"/>
      <c r="C39" s="19"/>
      <c r="D39" s="21">
        <f t="shared" si="8"/>
        <v>0</v>
      </c>
      <c r="E39" s="20"/>
      <c r="F39" s="21"/>
      <c r="G39" s="85"/>
      <c r="H39" s="20"/>
      <c r="I39" s="113"/>
      <c r="J39" s="20"/>
      <c r="K39" s="20"/>
      <c r="L39" s="20"/>
      <c r="M39" s="35"/>
      <c r="N39" s="20"/>
      <c r="O39" s="20"/>
      <c r="P39" s="20"/>
    </row>
    <row r="40" spans="1:18" x14ac:dyDescent="0.25">
      <c r="A40" s="17" t="s">
        <v>53</v>
      </c>
      <c r="B40" s="103"/>
      <c r="C40" s="18"/>
      <c r="D40" s="21">
        <f t="shared" si="8"/>
        <v>0</v>
      </c>
      <c r="E40" s="20"/>
      <c r="F40" s="21"/>
      <c r="G40" s="85"/>
      <c r="H40" s="20"/>
      <c r="I40" s="113"/>
      <c r="J40" s="20"/>
      <c r="K40" s="20"/>
      <c r="L40" s="20"/>
      <c r="M40" s="35"/>
      <c r="N40" s="20"/>
      <c r="O40" s="20"/>
      <c r="P40" s="20"/>
    </row>
    <row r="41" spans="1:18" x14ac:dyDescent="0.25">
      <c r="A41" s="17" t="s">
        <v>54</v>
      </c>
      <c r="B41" s="88">
        <v>660727278</v>
      </c>
      <c r="C41" s="19"/>
      <c r="D41" s="21">
        <f t="shared" si="8"/>
        <v>490395144.36000001</v>
      </c>
      <c r="E41" s="88">
        <v>53380447.189999998</v>
      </c>
      <c r="F41" s="19">
        <v>53512474.100000001</v>
      </c>
      <c r="G41" s="84">
        <v>55406164.850000001</v>
      </c>
      <c r="H41" s="19">
        <v>55158982.43</v>
      </c>
      <c r="I41" s="113">
        <v>53435088.890000001</v>
      </c>
      <c r="J41" s="88">
        <v>53118163</v>
      </c>
      <c r="K41" s="18">
        <v>54189568.310000002</v>
      </c>
      <c r="L41" s="20">
        <v>51831178</v>
      </c>
      <c r="M41" s="131">
        <v>60363077.590000004</v>
      </c>
      <c r="N41" s="20"/>
      <c r="O41" s="20"/>
      <c r="P41" s="20"/>
    </row>
    <row r="42" spans="1:18" x14ac:dyDescent="0.25">
      <c r="A42" s="13" t="s">
        <v>55</v>
      </c>
      <c r="B42" s="88">
        <f t="shared" ref="B42:P42" si="9">+B43+B44+B45+B46+B47+B48+B49</f>
        <v>0</v>
      </c>
      <c r="C42" s="19">
        <f t="shared" si="9"/>
        <v>0</v>
      </c>
      <c r="D42" s="84">
        <f t="shared" si="9"/>
        <v>15023000</v>
      </c>
      <c r="E42" s="22">
        <f t="shared" si="9"/>
        <v>0</v>
      </c>
      <c r="F42" s="21">
        <f t="shared" si="9"/>
        <v>0</v>
      </c>
      <c r="G42" s="87">
        <f t="shared" si="9"/>
        <v>0</v>
      </c>
      <c r="H42" s="22">
        <f t="shared" si="9"/>
        <v>0</v>
      </c>
      <c r="I42" s="22">
        <f t="shared" si="9"/>
        <v>0</v>
      </c>
      <c r="J42" s="83">
        <f>J43+J44+J45+J46+J47+J48+J49</f>
        <v>15000000</v>
      </c>
      <c r="K42" s="22">
        <f t="shared" si="9"/>
        <v>0</v>
      </c>
      <c r="L42" s="22">
        <f t="shared" si="9"/>
        <v>0</v>
      </c>
      <c r="M42" s="14">
        <f t="shared" si="9"/>
        <v>0</v>
      </c>
      <c r="N42" s="22">
        <f t="shared" si="9"/>
        <v>0</v>
      </c>
      <c r="O42" s="22">
        <f t="shared" si="9"/>
        <v>0</v>
      </c>
      <c r="P42" s="22">
        <f t="shared" si="9"/>
        <v>0</v>
      </c>
    </row>
    <row r="43" spans="1:18" ht="21.75" customHeight="1" x14ac:dyDescent="0.25">
      <c r="A43" s="17" t="s">
        <v>56</v>
      </c>
      <c r="B43" s="103"/>
      <c r="C43" s="23"/>
      <c r="D43" s="20">
        <f>E43+F43+G43+H43+I43+J51+K43+L43+M43+N43+O43+P43</f>
        <v>23000</v>
      </c>
      <c r="E43" s="20"/>
      <c r="F43" s="21"/>
      <c r="G43" s="85"/>
      <c r="H43" s="20"/>
      <c r="I43" s="113"/>
      <c r="K43" s="20"/>
      <c r="M43" s="35"/>
      <c r="N43" s="20"/>
      <c r="O43" s="20"/>
      <c r="P43" s="97"/>
    </row>
    <row r="44" spans="1:18" x14ac:dyDescent="0.25">
      <c r="A44" s="17" t="s">
        <v>57</v>
      </c>
      <c r="B44" s="103"/>
      <c r="C44" s="23"/>
      <c r="D44" s="20">
        <f t="shared" ref="D44:D49" si="10">E44+F44+G44+H44+I44+J44+K44+L44+M44+N44+O44+P44</f>
        <v>15000000</v>
      </c>
      <c r="E44" s="20"/>
      <c r="F44" s="20"/>
      <c r="G44" s="85"/>
      <c r="H44" s="20"/>
      <c r="I44" s="113">
        <v>0</v>
      </c>
      <c r="J44" s="88">
        <v>15000000</v>
      </c>
      <c r="K44" s="20"/>
      <c r="L44" s="20"/>
      <c r="M44" s="35"/>
      <c r="N44" s="20"/>
      <c r="O44" s="20"/>
      <c r="P44" s="20"/>
    </row>
    <row r="45" spans="1:18" x14ac:dyDescent="0.25">
      <c r="A45" s="17" t="s">
        <v>58</v>
      </c>
      <c r="B45" s="103"/>
      <c r="C45" s="23"/>
      <c r="D45" s="20">
        <f t="shared" si="10"/>
        <v>0</v>
      </c>
      <c r="E45" s="20"/>
      <c r="F45" s="20"/>
      <c r="G45" s="85"/>
      <c r="H45" s="20"/>
      <c r="I45" s="113"/>
      <c r="J45" s="20"/>
      <c r="K45" s="20"/>
      <c r="L45" s="20"/>
      <c r="M45" s="35"/>
      <c r="N45" s="20"/>
      <c r="O45" s="20"/>
      <c r="P45" s="20"/>
    </row>
    <row r="46" spans="1:18" x14ac:dyDescent="0.25">
      <c r="A46" s="17" t="s">
        <v>59</v>
      </c>
      <c r="B46" s="103"/>
      <c r="C46" s="23"/>
      <c r="D46" s="20">
        <f t="shared" si="10"/>
        <v>0</v>
      </c>
      <c r="E46" s="20"/>
      <c r="F46" s="20"/>
      <c r="G46" s="85"/>
      <c r="H46" s="20"/>
      <c r="I46" s="113"/>
      <c r="J46" s="20"/>
      <c r="K46" s="20"/>
      <c r="L46" s="20"/>
      <c r="M46" s="35"/>
      <c r="N46" s="20"/>
      <c r="O46" s="20"/>
      <c r="P46" s="20"/>
    </row>
    <row r="47" spans="1:18" x14ac:dyDescent="0.25">
      <c r="A47" s="17" t="s">
        <v>60</v>
      </c>
      <c r="B47" s="103"/>
      <c r="C47" s="23"/>
      <c r="D47" s="20">
        <f t="shared" si="10"/>
        <v>0</v>
      </c>
      <c r="E47" s="20"/>
      <c r="F47" s="20"/>
      <c r="G47" s="85"/>
      <c r="H47" s="20"/>
      <c r="I47" s="113"/>
      <c r="J47" s="20"/>
      <c r="K47" s="20"/>
      <c r="L47" s="20"/>
      <c r="M47" s="35"/>
      <c r="N47" s="20"/>
      <c r="O47" s="20"/>
      <c r="P47" s="20"/>
    </row>
    <row r="48" spans="1:18" x14ac:dyDescent="0.25">
      <c r="A48" s="17" t="s">
        <v>61</v>
      </c>
      <c r="B48" s="103"/>
      <c r="C48" s="23"/>
      <c r="D48" s="20">
        <f t="shared" si="10"/>
        <v>0</v>
      </c>
      <c r="E48" s="20"/>
      <c r="F48" s="20"/>
      <c r="G48" s="85"/>
      <c r="H48" s="20"/>
      <c r="I48" s="113"/>
      <c r="J48" s="20"/>
      <c r="K48" s="20"/>
      <c r="L48" s="20"/>
      <c r="M48" s="35"/>
      <c r="N48" s="20"/>
      <c r="O48" s="20"/>
      <c r="P48" s="20"/>
    </row>
    <row r="49" spans="1:16" x14ac:dyDescent="0.25">
      <c r="A49" s="17" t="s">
        <v>62</v>
      </c>
      <c r="B49" s="103"/>
      <c r="C49" s="23"/>
      <c r="D49" s="20">
        <f t="shared" si="10"/>
        <v>0</v>
      </c>
      <c r="E49" s="20"/>
      <c r="F49" s="20"/>
      <c r="G49" s="85"/>
      <c r="H49" s="20"/>
      <c r="I49" s="113"/>
      <c r="J49" s="20"/>
      <c r="K49" s="20"/>
      <c r="L49" s="20"/>
      <c r="M49" s="35"/>
      <c r="N49" s="20"/>
      <c r="O49" s="20"/>
      <c r="P49" s="20"/>
    </row>
    <row r="50" spans="1:16" x14ac:dyDescent="0.25">
      <c r="A50" s="13" t="s">
        <v>63</v>
      </c>
      <c r="B50" s="83">
        <f>+B51+B52+B53+B54+B55+B56+B57++B58+B59</f>
        <v>43951157</v>
      </c>
      <c r="C50" s="83">
        <f t="shared" ref="C50:J50" si="11">+C51+C52+C53+C54+C55+C56+C57++C58+C59</f>
        <v>0</v>
      </c>
      <c r="D50" s="83">
        <f t="shared" si="11"/>
        <v>2944015.3</v>
      </c>
      <c r="E50" s="83">
        <f t="shared" si="11"/>
        <v>0</v>
      </c>
      <c r="F50" s="83">
        <f t="shared" si="11"/>
        <v>0</v>
      </c>
      <c r="G50" s="83">
        <f t="shared" si="11"/>
        <v>548027.4</v>
      </c>
      <c r="H50" s="83">
        <f t="shared" si="11"/>
        <v>1409413.62</v>
      </c>
      <c r="I50" s="83">
        <f t="shared" si="11"/>
        <v>0</v>
      </c>
      <c r="J50" s="83">
        <f t="shared" si="11"/>
        <v>23000</v>
      </c>
      <c r="K50" s="83">
        <f>K51+K53+K54+K55+K56+K57++K58+K59+K52</f>
        <v>760618.44</v>
      </c>
      <c r="L50" s="83">
        <f>L51+L53+L54+L55+L56+L57++L58+L59+L52</f>
        <v>225955.84</v>
      </c>
      <c r="M50" s="83">
        <f>M51+M53+M54+M55+M56+M57++M58+M59</f>
        <v>0</v>
      </c>
      <c r="N50" s="83">
        <f>N51+N53+N54+N55+N56+N57++N58+N59+N52</f>
        <v>0</v>
      </c>
      <c r="O50" s="14">
        <f>O51+O53+O54+O55+O56+O57++O58+O59</f>
        <v>0</v>
      </c>
      <c r="P50" s="14">
        <f>P51+P53+P54+P55+P56+P57+P52+P58+P59</f>
        <v>0</v>
      </c>
    </row>
    <row r="51" spans="1:16" x14ac:dyDescent="0.25">
      <c r="A51" s="17" t="s">
        <v>64</v>
      </c>
      <c r="B51" s="103">
        <v>30023157</v>
      </c>
      <c r="C51" s="21"/>
      <c r="D51" s="20">
        <f>E51+F51+G51+H51+I51+K51+L51+M51+N51+O51+P51</f>
        <v>2257965.29</v>
      </c>
      <c r="E51" s="20"/>
      <c r="F51" s="25"/>
      <c r="G51" s="85">
        <v>120277.4</v>
      </c>
      <c r="H51" s="20">
        <v>1409413.62</v>
      </c>
      <c r="I51" s="113"/>
      <c r="J51" s="20">
        <v>23000</v>
      </c>
      <c r="K51" s="20">
        <v>502318.43</v>
      </c>
      <c r="L51" s="20">
        <v>225955.84</v>
      </c>
      <c r="M51" s="37"/>
      <c r="N51" s="20"/>
      <c r="O51" s="20"/>
      <c r="P51" s="20"/>
    </row>
    <row r="52" spans="1:16" ht="24.75" customHeight="1" x14ac:dyDescent="0.25">
      <c r="A52" s="17" t="s">
        <v>65</v>
      </c>
      <c r="B52" s="103">
        <v>3418000</v>
      </c>
      <c r="C52" s="21"/>
      <c r="D52" s="20">
        <f t="shared" ref="D52:D59" si="12">E52+F52+G52+H52+I52+J52+K52+L52+M52+N52+O52+P52</f>
        <v>0</v>
      </c>
      <c r="E52" s="20"/>
      <c r="F52" s="20"/>
      <c r="G52" s="84"/>
      <c r="H52" s="21"/>
      <c r="I52" s="113"/>
      <c r="J52" s="20"/>
      <c r="K52" s="21"/>
      <c r="L52" s="20"/>
      <c r="M52" s="35"/>
      <c r="N52" s="20"/>
      <c r="O52" s="20"/>
      <c r="P52" s="20"/>
    </row>
    <row r="53" spans="1:16" x14ac:dyDescent="0.25">
      <c r="A53" s="17" t="s">
        <v>66</v>
      </c>
      <c r="B53" s="103"/>
      <c r="C53" s="21"/>
      <c r="D53" s="20">
        <f t="shared" si="12"/>
        <v>0</v>
      </c>
      <c r="E53" s="20"/>
      <c r="F53" s="20"/>
      <c r="G53" s="85"/>
      <c r="H53" s="20"/>
      <c r="I53" s="113"/>
      <c r="J53" s="20"/>
      <c r="K53" s="21"/>
      <c r="L53" s="20"/>
      <c r="M53" s="35"/>
      <c r="N53" s="20"/>
      <c r="O53" s="20"/>
      <c r="P53" s="20"/>
    </row>
    <row r="54" spans="1:16" x14ac:dyDescent="0.25">
      <c r="A54" s="17" t="s">
        <v>67</v>
      </c>
      <c r="B54" s="103">
        <v>6000000</v>
      </c>
      <c r="C54" s="21"/>
      <c r="D54" s="20">
        <f>E54+F54+G54+H54+I54+J54+K54+L54+M54+N54+O54+P54</f>
        <v>427750</v>
      </c>
      <c r="E54" s="20"/>
      <c r="F54" s="20"/>
      <c r="G54" s="85">
        <v>427750</v>
      </c>
      <c r="H54" s="20"/>
      <c r="I54" s="113"/>
      <c r="J54" s="20"/>
      <c r="K54" s="21"/>
      <c r="L54" s="20"/>
      <c r="M54" s="35"/>
      <c r="N54" s="20"/>
      <c r="O54" s="20"/>
      <c r="P54" s="20"/>
    </row>
    <row r="55" spans="1:16" x14ac:dyDescent="0.25">
      <c r="A55" s="17" t="s">
        <v>68</v>
      </c>
      <c r="B55" s="103">
        <v>4300000</v>
      </c>
      <c r="C55" s="21"/>
      <c r="D55" s="20">
        <f t="shared" si="12"/>
        <v>258300.01</v>
      </c>
      <c r="E55" s="20"/>
      <c r="F55" s="20"/>
      <c r="G55" s="85"/>
      <c r="H55" s="20"/>
      <c r="I55" s="113"/>
      <c r="J55" s="20"/>
      <c r="K55" s="20">
        <v>258300.01</v>
      </c>
      <c r="L55" s="20"/>
      <c r="M55" s="35"/>
      <c r="N55" s="20"/>
      <c r="O55" s="20"/>
      <c r="P55" s="20"/>
    </row>
    <row r="56" spans="1:16" x14ac:dyDescent="0.25">
      <c r="A56" s="17" t="s">
        <v>69</v>
      </c>
      <c r="B56" s="103"/>
      <c r="C56" s="21"/>
      <c r="D56" s="20">
        <f t="shared" si="12"/>
        <v>0</v>
      </c>
      <c r="E56" s="20"/>
      <c r="F56" s="20"/>
      <c r="G56" s="85"/>
      <c r="H56" s="20"/>
      <c r="I56" s="113"/>
      <c r="J56" s="20"/>
      <c r="K56" s="20"/>
      <c r="L56" s="20"/>
      <c r="M56" s="35"/>
      <c r="N56" s="20"/>
      <c r="O56" s="20"/>
      <c r="P56" s="20"/>
    </row>
    <row r="57" spans="1:16" x14ac:dyDescent="0.25">
      <c r="A57" s="17" t="s">
        <v>70</v>
      </c>
      <c r="B57" s="103"/>
      <c r="C57" s="26"/>
      <c r="D57" s="20">
        <f t="shared" si="12"/>
        <v>0</v>
      </c>
      <c r="E57" s="20"/>
      <c r="F57" s="20"/>
      <c r="G57" s="85"/>
      <c r="H57" s="20"/>
      <c r="I57" s="113"/>
      <c r="J57" s="20"/>
      <c r="K57" s="20"/>
      <c r="L57" s="20"/>
      <c r="M57" s="35"/>
      <c r="N57" s="20"/>
      <c r="O57" s="20"/>
      <c r="P57" s="20"/>
    </row>
    <row r="58" spans="1:16" x14ac:dyDescent="0.25">
      <c r="A58" s="17" t="s">
        <v>71</v>
      </c>
      <c r="B58" s="103">
        <v>210000</v>
      </c>
      <c r="C58" s="21"/>
      <c r="D58" s="20">
        <f t="shared" si="12"/>
        <v>0</v>
      </c>
      <c r="E58" s="20"/>
      <c r="F58" s="20"/>
      <c r="G58" s="85"/>
      <c r="H58" s="20"/>
      <c r="I58" s="113"/>
      <c r="J58" s="20"/>
      <c r="K58" s="20"/>
      <c r="L58" s="20"/>
      <c r="M58" s="35"/>
      <c r="N58" s="20"/>
      <c r="O58" s="20"/>
      <c r="P58" s="20"/>
    </row>
    <row r="59" spans="1:16" x14ac:dyDescent="0.25">
      <c r="A59" s="17" t="s">
        <v>72</v>
      </c>
      <c r="B59" s="103"/>
      <c r="C59" s="20"/>
      <c r="D59" s="20">
        <f t="shared" si="12"/>
        <v>0</v>
      </c>
      <c r="E59" s="20"/>
      <c r="F59" s="20"/>
      <c r="G59" s="85"/>
      <c r="H59" s="20"/>
      <c r="I59" s="113"/>
      <c r="J59" s="20"/>
      <c r="K59" s="20"/>
      <c r="L59" s="20"/>
      <c r="M59" s="35"/>
      <c r="N59" s="20"/>
      <c r="O59" s="20"/>
      <c r="P59" s="20"/>
    </row>
    <row r="60" spans="1:16" x14ac:dyDescent="0.25">
      <c r="A60" s="13" t="s">
        <v>73</v>
      </c>
      <c r="B60" s="83">
        <f>+B61+B62+B63+B64</f>
        <v>10250000</v>
      </c>
      <c r="C60" s="83">
        <f>C61</f>
        <v>0</v>
      </c>
      <c r="D60" s="14">
        <f>+D61+D62+D63+D64</f>
        <v>-225974.1</v>
      </c>
      <c r="E60" s="14">
        <f t="shared" ref="E60:P60" si="13">+E61+E62+E63+E64</f>
        <v>0</v>
      </c>
      <c r="F60" s="27">
        <f t="shared" si="13"/>
        <v>0</v>
      </c>
      <c r="G60" s="83">
        <f t="shared" si="13"/>
        <v>0</v>
      </c>
      <c r="H60" s="14">
        <f t="shared" si="13"/>
        <v>0</v>
      </c>
      <c r="I60" s="14">
        <f t="shared" si="13"/>
        <v>-225974.1</v>
      </c>
      <c r="J60" s="14">
        <f t="shared" si="13"/>
        <v>0</v>
      </c>
      <c r="K60" s="14">
        <f t="shared" si="13"/>
        <v>0</v>
      </c>
      <c r="L60" s="14">
        <f t="shared" si="13"/>
        <v>0</v>
      </c>
      <c r="M60" s="14">
        <f t="shared" si="13"/>
        <v>0</v>
      </c>
      <c r="N60" s="14">
        <f t="shared" si="13"/>
        <v>0</v>
      </c>
      <c r="O60" s="14">
        <f t="shared" si="13"/>
        <v>0</v>
      </c>
      <c r="P60" s="14">
        <f t="shared" si="13"/>
        <v>0</v>
      </c>
    </row>
    <row r="61" spans="1:16" x14ac:dyDescent="0.25">
      <c r="A61" s="17" t="s">
        <v>74</v>
      </c>
      <c r="B61" s="103">
        <v>10250000</v>
      </c>
      <c r="C61" s="21"/>
      <c r="D61" s="20">
        <f>E61+F61+G61+H61+I61+J61+K61+L61+M61+N61+O61+P61</f>
        <v>-225974.1</v>
      </c>
      <c r="E61" s="20"/>
      <c r="F61" s="25"/>
      <c r="G61" s="85"/>
      <c r="H61" s="20"/>
      <c r="I61" s="113">
        <v>-225974.1</v>
      </c>
      <c r="J61" s="20"/>
      <c r="K61" s="20"/>
      <c r="L61" s="20"/>
      <c r="M61" s="35"/>
      <c r="N61" s="20"/>
      <c r="O61" s="20"/>
      <c r="P61" s="20"/>
    </row>
    <row r="62" spans="1:16" x14ac:dyDescent="0.25">
      <c r="A62" s="17" t="s">
        <v>75</v>
      </c>
      <c r="B62" s="103"/>
      <c r="C62" s="23"/>
      <c r="D62" s="20">
        <f t="shared" ref="D62:D71" si="14">E62+F62+G62+H62+I62+J62+K62+L62+M62+N62+O62+P62</f>
        <v>0</v>
      </c>
      <c r="E62" s="20"/>
      <c r="F62" s="20"/>
      <c r="G62" s="85"/>
      <c r="H62" s="20"/>
      <c r="I62" s="113"/>
      <c r="J62" s="20"/>
      <c r="K62" s="20"/>
      <c r="L62" s="20"/>
      <c r="M62" s="35"/>
      <c r="N62" s="20"/>
      <c r="O62" s="20"/>
      <c r="P62" s="20"/>
    </row>
    <row r="63" spans="1:16" x14ac:dyDescent="0.25">
      <c r="A63" s="17" t="s">
        <v>76</v>
      </c>
      <c r="B63" s="103"/>
      <c r="C63" s="23"/>
      <c r="D63" s="20">
        <f t="shared" si="14"/>
        <v>0</v>
      </c>
      <c r="E63" s="21"/>
      <c r="F63" s="21"/>
      <c r="G63" s="86"/>
      <c r="H63" s="21"/>
      <c r="I63" s="114"/>
      <c r="J63" s="21"/>
      <c r="K63" s="21"/>
      <c r="L63" s="21"/>
      <c r="M63" s="35"/>
      <c r="N63" s="20"/>
      <c r="O63" s="20"/>
      <c r="P63" s="20"/>
    </row>
    <row r="64" spans="1:16" ht="25.5" x14ac:dyDescent="0.25">
      <c r="A64" s="17" t="s">
        <v>77</v>
      </c>
      <c r="B64" s="103"/>
      <c r="C64" s="23"/>
      <c r="D64" s="20">
        <f t="shared" si="14"/>
        <v>0</v>
      </c>
      <c r="E64" s="21"/>
      <c r="F64" s="21"/>
      <c r="G64" s="86"/>
      <c r="H64" s="21"/>
      <c r="I64" s="114"/>
      <c r="J64" s="21"/>
      <c r="K64" s="21"/>
      <c r="L64" s="21"/>
      <c r="M64" s="35"/>
      <c r="N64" s="20"/>
      <c r="O64" s="20"/>
      <c r="P64" s="20"/>
    </row>
    <row r="65" spans="1:18" x14ac:dyDescent="0.25">
      <c r="A65" s="13" t="s">
        <v>78</v>
      </c>
      <c r="B65" s="20"/>
      <c r="C65" s="23"/>
      <c r="D65" s="20">
        <f t="shared" si="14"/>
        <v>0</v>
      </c>
      <c r="E65" s="21"/>
      <c r="F65" s="21"/>
      <c r="G65" s="86"/>
      <c r="H65" s="21"/>
      <c r="I65" s="114"/>
      <c r="J65" s="21"/>
      <c r="K65" s="21"/>
      <c r="L65" s="21"/>
      <c r="M65" s="35"/>
      <c r="N65" s="20"/>
      <c r="O65" s="20"/>
      <c r="P65" s="20"/>
    </row>
    <row r="66" spans="1:18" x14ac:dyDescent="0.25">
      <c r="A66" s="17" t="s">
        <v>79</v>
      </c>
      <c r="B66" s="103"/>
      <c r="C66" s="23"/>
      <c r="D66" s="20">
        <f t="shared" si="14"/>
        <v>0</v>
      </c>
      <c r="E66" s="21"/>
      <c r="F66" s="21"/>
      <c r="G66" s="86"/>
      <c r="H66" s="21"/>
      <c r="I66" s="114"/>
      <c r="J66" s="21"/>
      <c r="K66" s="21"/>
      <c r="L66" s="21"/>
      <c r="M66" s="35"/>
      <c r="N66" s="20"/>
      <c r="O66" s="20"/>
      <c r="P66" s="20"/>
    </row>
    <row r="67" spans="1:18" x14ac:dyDescent="0.25">
      <c r="A67" s="17" t="s">
        <v>80</v>
      </c>
      <c r="B67" s="103"/>
      <c r="C67" s="23"/>
      <c r="D67" s="20">
        <f t="shared" si="14"/>
        <v>0</v>
      </c>
      <c r="E67" s="21"/>
      <c r="F67" s="21"/>
      <c r="G67" s="86"/>
      <c r="H67" s="21"/>
      <c r="I67" s="114"/>
      <c r="J67" s="21"/>
      <c r="K67" s="21"/>
      <c r="L67" s="21"/>
      <c r="M67" s="35"/>
      <c r="N67" s="20"/>
      <c r="O67" s="20"/>
      <c r="P67" s="20"/>
    </row>
    <row r="68" spans="1:18" x14ac:dyDescent="0.25">
      <c r="A68" s="13" t="s">
        <v>81</v>
      </c>
      <c r="B68" s="20"/>
      <c r="C68" s="23"/>
      <c r="D68" s="20">
        <f t="shared" si="14"/>
        <v>0</v>
      </c>
      <c r="E68" s="21"/>
      <c r="F68" s="21"/>
      <c r="G68" s="86"/>
      <c r="H68" s="21"/>
      <c r="I68" s="114"/>
      <c r="J68" s="21"/>
      <c r="K68" s="21"/>
      <c r="L68" s="21"/>
      <c r="M68" s="35"/>
      <c r="N68" s="20"/>
      <c r="O68" s="20"/>
      <c r="P68" s="20"/>
    </row>
    <row r="69" spans="1:18" x14ac:dyDescent="0.25">
      <c r="A69" s="17" t="s">
        <v>82</v>
      </c>
      <c r="B69" s="103"/>
      <c r="C69" s="23"/>
      <c r="D69" s="20">
        <f t="shared" si="14"/>
        <v>0</v>
      </c>
      <c r="E69" s="21"/>
      <c r="F69" s="21"/>
      <c r="G69" s="86"/>
      <c r="H69" s="21"/>
      <c r="I69" s="114"/>
      <c r="J69" s="21"/>
      <c r="K69" s="21"/>
      <c r="L69" s="21"/>
      <c r="M69" s="35"/>
      <c r="N69" s="20"/>
      <c r="O69" s="20"/>
      <c r="P69" s="20"/>
    </row>
    <row r="70" spans="1:18" x14ac:dyDescent="0.25">
      <c r="A70" s="17" t="s">
        <v>83</v>
      </c>
      <c r="B70" s="103"/>
      <c r="C70" s="23"/>
      <c r="D70" s="20">
        <f t="shared" si="14"/>
        <v>0</v>
      </c>
      <c r="E70" s="21"/>
      <c r="F70" s="21"/>
      <c r="G70" s="86"/>
      <c r="H70" s="21"/>
      <c r="I70" s="114"/>
      <c r="J70" s="21"/>
      <c r="K70" s="21"/>
      <c r="L70" s="21"/>
      <c r="M70" s="35"/>
      <c r="N70" s="20"/>
      <c r="O70" s="20"/>
      <c r="P70" s="20"/>
    </row>
    <row r="71" spans="1:18" x14ac:dyDescent="0.25">
      <c r="A71" s="17" t="s">
        <v>84</v>
      </c>
      <c r="B71" s="103"/>
      <c r="C71" s="23"/>
      <c r="D71" s="20">
        <f t="shared" si="14"/>
        <v>0</v>
      </c>
      <c r="E71" s="21"/>
      <c r="F71" s="21"/>
      <c r="G71" s="86"/>
      <c r="H71" s="21"/>
      <c r="I71" s="114"/>
      <c r="J71" s="21"/>
      <c r="K71" s="21"/>
      <c r="L71" s="21"/>
      <c r="M71" s="35"/>
      <c r="N71" s="20"/>
      <c r="O71" s="20"/>
      <c r="P71" s="20"/>
    </row>
    <row r="72" spans="1:18" x14ac:dyDescent="0.25">
      <c r="A72" s="9" t="s">
        <v>85</v>
      </c>
      <c r="B72" s="89">
        <f>B68+B65+B60+B50+B42+B34+B14+B8+B24</f>
        <v>19030863935</v>
      </c>
      <c r="C72" s="89">
        <f>C68+C65+C60+C50+C42+C34+C14+C8+C24</f>
        <v>0</v>
      </c>
      <c r="D72" s="89">
        <f>D68+D65+D60+D50+D42+D34+D14+D8+D24</f>
        <v>12331753364.010002</v>
      </c>
      <c r="E72" s="89">
        <f>E68+E65+E60+E50+E42+E34+E14+E8</f>
        <v>1193074494.49</v>
      </c>
      <c r="F72" s="89">
        <f t="shared" ref="F72:P72" si="15">F68+F65+F60+F50+F42+F34+F14+F8+F24</f>
        <v>1223629254.8499997</v>
      </c>
      <c r="G72" s="82">
        <f t="shared" si="15"/>
        <v>1456899665.05</v>
      </c>
      <c r="H72" s="89">
        <f t="shared" si="15"/>
        <v>1532717003.5999999</v>
      </c>
      <c r="I72" s="89">
        <f t="shared" si="15"/>
        <v>1301441282.0000002</v>
      </c>
      <c r="J72" s="89">
        <f t="shared" si="15"/>
        <v>1298218739.21</v>
      </c>
      <c r="K72" s="89">
        <f>K68+K65+K60+K50+K42+K34+K14+K8+K24</f>
        <v>1525301803.5</v>
      </c>
      <c r="L72" s="89">
        <f t="shared" si="15"/>
        <v>1490054427.8999999</v>
      </c>
      <c r="M72" s="89">
        <f t="shared" si="15"/>
        <v>1309071030.3100002</v>
      </c>
      <c r="N72" s="28">
        <f t="shared" si="15"/>
        <v>0</v>
      </c>
      <c r="O72" s="28">
        <f t="shared" si="15"/>
        <v>0</v>
      </c>
      <c r="P72" s="98">
        <f t="shared" si="15"/>
        <v>0</v>
      </c>
      <c r="R72" s="8"/>
    </row>
    <row r="73" spans="1:18" ht="2.25" customHeight="1" x14ac:dyDescent="0.25">
      <c r="A73" s="91"/>
      <c r="B73" s="92"/>
      <c r="C73" s="92"/>
      <c r="D73" s="93"/>
      <c r="E73" s="92"/>
      <c r="F73" s="92"/>
      <c r="G73" s="94"/>
      <c r="H73" s="92"/>
      <c r="I73" s="115"/>
      <c r="J73" s="92"/>
      <c r="K73" s="92"/>
      <c r="L73" s="92"/>
      <c r="M73" s="92"/>
      <c r="N73" s="95"/>
      <c r="O73" s="95"/>
      <c r="P73" s="99"/>
      <c r="R73" s="8"/>
    </row>
    <row r="74" spans="1:18" hidden="1" x14ac:dyDescent="0.25">
      <c r="A74" s="91"/>
      <c r="B74" s="92"/>
      <c r="C74" s="92"/>
      <c r="D74" s="93"/>
      <c r="E74" s="92"/>
      <c r="F74" s="92"/>
      <c r="G74" s="94"/>
      <c r="H74" s="92"/>
      <c r="I74" s="115"/>
      <c r="J74" s="92"/>
      <c r="K74" s="92"/>
      <c r="L74" s="92"/>
      <c r="M74" s="92"/>
      <c r="N74" s="95"/>
      <c r="O74" s="95"/>
      <c r="P74" s="95"/>
      <c r="R74" s="8"/>
    </row>
    <row r="75" spans="1:18" hidden="1" x14ac:dyDescent="0.25">
      <c r="A75" s="91"/>
      <c r="B75" s="92"/>
      <c r="C75" s="92"/>
      <c r="D75" s="93"/>
      <c r="E75" s="92"/>
      <c r="F75" s="92"/>
      <c r="G75" s="94"/>
      <c r="H75" s="92"/>
      <c r="I75" s="115"/>
      <c r="J75" s="92"/>
      <c r="K75" s="92"/>
      <c r="L75" s="92"/>
      <c r="M75" s="92"/>
      <c r="N75" s="95"/>
      <c r="O75" s="95"/>
      <c r="P75" s="95"/>
      <c r="R75" s="8"/>
    </row>
    <row r="76" spans="1:18" hidden="1" x14ac:dyDescent="0.25">
      <c r="A76" s="91"/>
      <c r="B76" s="92"/>
      <c r="C76" s="92"/>
      <c r="D76" s="93"/>
      <c r="E76" s="92"/>
      <c r="F76" s="92"/>
      <c r="G76" s="94"/>
      <c r="H76" s="92"/>
      <c r="I76" s="115"/>
      <c r="J76" s="92"/>
      <c r="K76" s="92"/>
      <c r="L76" s="92"/>
      <c r="M76" s="92"/>
      <c r="N76" s="95"/>
      <c r="O76" s="95"/>
      <c r="P76" s="95"/>
      <c r="R76" s="8"/>
    </row>
    <row r="77" spans="1:18" x14ac:dyDescent="0.25">
      <c r="A77" s="30" t="s">
        <v>86</v>
      </c>
      <c r="B77" s="31"/>
      <c r="C77" s="32"/>
      <c r="D77" s="33"/>
      <c r="E77" s="33"/>
      <c r="F77" s="33"/>
      <c r="G77" s="33"/>
      <c r="H77" s="33"/>
      <c r="I77" s="116"/>
      <c r="J77" s="33"/>
      <c r="K77" s="33"/>
      <c r="L77" s="33"/>
      <c r="M77" s="132"/>
      <c r="N77" s="34"/>
      <c r="O77" s="34"/>
      <c r="P77" s="34"/>
    </row>
    <row r="78" spans="1:18" x14ac:dyDescent="0.25">
      <c r="A78" s="13" t="s">
        <v>87</v>
      </c>
      <c r="B78" s="20">
        <f>+B79+B80</f>
        <v>0</v>
      </c>
      <c r="C78" s="23">
        <f>+C79+C80</f>
        <v>0</v>
      </c>
      <c r="D78" s="20">
        <f>+D79+D80</f>
        <v>0</v>
      </c>
      <c r="E78" s="20">
        <f>+E79+E80</f>
        <v>0</v>
      </c>
      <c r="F78" s="20">
        <f>+F79+F80</f>
        <v>0</v>
      </c>
      <c r="G78" s="20"/>
      <c r="H78" s="20"/>
      <c r="I78" s="113"/>
      <c r="J78" s="20"/>
      <c r="K78" s="20"/>
      <c r="L78" s="20"/>
      <c r="M78" s="35"/>
      <c r="N78" s="20"/>
      <c r="O78" s="20"/>
      <c r="P78" s="24"/>
    </row>
    <row r="79" spans="1:18" x14ac:dyDescent="0.25">
      <c r="A79" s="17" t="s">
        <v>88</v>
      </c>
      <c r="B79" s="20">
        <v>0</v>
      </c>
      <c r="C79" s="23">
        <v>0</v>
      </c>
      <c r="D79" s="20">
        <f t="shared" ref="D79:D86" si="16">E79+F79+G79+H79+I79+J79+K79+L79+M79+N79+O79+P79</f>
        <v>0</v>
      </c>
      <c r="E79" s="21">
        <v>0</v>
      </c>
      <c r="F79" s="20"/>
      <c r="G79" s="20"/>
      <c r="H79" s="20"/>
      <c r="I79" s="113"/>
      <c r="J79" s="20"/>
      <c r="K79" s="20"/>
      <c r="L79" s="20"/>
      <c r="M79" s="35"/>
      <c r="N79" s="20"/>
      <c r="O79" s="20"/>
      <c r="P79" s="24"/>
    </row>
    <row r="80" spans="1:18" x14ac:dyDescent="0.25">
      <c r="A80" s="17" t="s">
        <v>89</v>
      </c>
      <c r="B80" s="35">
        <v>0</v>
      </c>
      <c r="C80" s="36">
        <v>0</v>
      </c>
      <c r="D80" s="20">
        <f t="shared" si="16"/>
        <v>0</v>
      </c>
      <c r="E80" s="37">
        <v>0</v>
      </c>
      <c r="F80" s="35"/>
      <c r="G80" s="35"/>
      <c r="H80" s="35"/>
      <c r="I80" s="117"/>
      <c r="J80" s="35"/>
      <c r="K80" s="35"/>
      <c r="L80" s="35"/>
      <c r="M80" s="35"/>
      <c r="N80" s="35"/>
      <c r="O80" s="35"/>
      <c r="P80" s="38"/>
    </row>
    <row r="81" spans="1:16" x14ac:dyDescent="0.25">
      <c r="A81" s="13" t="s">
        <v>90</v>
      </c>
      <c r="B81" s="14">
        <f>+B82+B84+B85+B86</f>
        <v>0</v>
      </c>
      <c r="C81" s="15">
        <f>+C82+C84+C85+C86</f>
        <v>0</v>
      </c>
      <c r="D81" s="20">
        <f t="shared" si="16"/>
        <v>0</v>
      </c>
      <c r="E81" s="14">
        <f t="shared" ref="E81:P81" si="17">+E82+E84+E85+E86</f>
        <v>0</v>
      </c>
      <c r="F81" s="14">
        <f t="shared" si="17"/>
        <v>0</v>
      </c>
      <c r="G81" s="14">
        <f t="shared" si="17"/>
        <v>0</v>
      </c>
      <c r="H81" s="14">
        <f t="shared" si="17"/>
        <v>0</v>
      </c>
      <c r="I81" s="111">
        <f t="shared" si="17"/>
        <v>0</v>
      </c>
      <c r="J81" s="14">
        <f t="shared" si="17"/>
        <v>0</v>
      </c>
      <c r="K81" s="14">
        <f t="shared" si="17"/>
        <v>0</v>
      </c>
      <c r="L81" s="14">
        <f t="shared" si="17"/>
        <v>0</v>
      </c>
      <c r="M81" s="14">
        <f t="shared" si="17"/>
        <v>0</v>
      </c>
      <c r="N81" s="14">
        <f t="shared" si="17"/>
        <v>0</v>
      </c>
      <c r="O81" s="14">
        <f t="shared" si="17"/>
        <v>0</v>
      </c>
      <c r="P81" s="14">
        <f t="shared" si="17"/>
        <v>0</v>
      </c>
    </row>
    <row r="82" spans="1:16" hidden="1" x14ac:dyDescent="0.25">
      <c r="B82" s="20">
        <f>+C82+D82+E82+F82+G82+H82+I82+J82+K82+L82+M82+N82</f>
        <v>0</v>
      </c>
      <c r="C82" s="23">
        <f>+D82+E82+F82+G82+H82+I82+J82+K82+L82+M82+N82+O82</f>
        <v>0</v>
      </c>
      <c r="D82" s="20">
        <f t="shared" si="16"/>
        <v>0</v>
      </c>
      <c r="E82" s="20"/>
      <c r="F82" s="20"/>
      <c r="G82" s="20"/>
      <c r="H82" s="20"/>
      <c r="I82" s="113"/>
      <c r="J82" s="20"/>
      <c r="K82" s="20"/>
      <c r="L82" s="20"/>
      <c r="M82" s="133"/>
      <c r="N82" s="29"/>
      <c r="O82" s="29"/>
      <c r="P82" s="20"/>
    </row>
    <row r="83" spans="1:16" x14ac:dyDescent="0.25">
      <c r="A83" s="17" t="s">
        <v>91</v>
      </c>
      <c r="B83" s="20"/>
      <c r="C83" s="23"/>
      <c r="D83" s="20">
        <f t="shared" si="16"/>
        <v>0</v>
      </c>
      <c r="E83" s="20"/>
      <c r="F83" s="20"/>
      <c r="G83" s="20"/>
      <c r="H83" s="20"/>
      <c r="I83" s="113"/>
      <c r="J83" s="20"/>
      <c r="K83" s="20"/>
      <c r="L83" s="20"/>
      <c r="M83" s="133"/>
      <c r="N83" s="29"/>
      <c r="O83" s="29"/>
      <c r="P83" s="20"/>
    </row>
    <row r="84" spans="1:16" x14ac:dyDescent="0.25">
      <c r="A84" s="17" t="s">
        <v>92</v>
      </c>
      <c r="B84" s="20">
        <f>+C84+D84+E84+F84+G84+H84+I84+J84+K84+L84+M84+N84</f>
        <v>0</v>
      </c>
      <c r="C84" s="23">
        <f>+D84+E84+F84+G84+H84+I84+J84+K84+L84+M84+N84+O84</f>
        <v>0</v>
      </c>
      <c r="D84" s="20">
        <f t="shared" si="16"/>
        <v>0</v>
      </c>
      <c r="E84" s="20">
        <v>0</v>
      </c>
      <c r="F84" s="20"/>
      <c r="G84" s="20"/>
      <c r="H84" s="20"/>
      <c r="I84" s="113"/>
      <c r="J84" s="20"/>
      <c r="K84" s="20"/>
      <c r="L84" s="20"/>
      <c r="M84" s="35"/>
      <c r="N84" s="29"/>
      <c r="O84" s="29"/>
      <c r="P84" s="24"/>
    </row>
    <row r="85" spans="1:16" x14ac:dyDescent="0.25">
      <c r="A85" s="13" t="s">
        <v>93</v>
      </c>
      <c r="B85" s="20">
        <f>+C85+D85+E85+F85+G85+H85+I85+J85+K85+L85+M85+N85</f>
        <v>0</v>
      </c>
      <c r="C85" s="23">
        <f>+D85+E85+F85+G85+H85+I85+J85+K85+L85+M85+N85+O85</f>
        <v>0</v>
      </c>
      <c r="D85" s="20">
        <f t="shared" si="16"/>
        <v>0</v>
      </c>
      <c r="E85" s="20">
        <v>0</v>
      </c>
      <c r="F85" s="20"/>
      <c r="G85" s="20"/>
      <c r="H85" s="20"/>
      <c r="I85" s="113"/>
      <c r="J85" s="20"/>
      <c r="K85" s="20"/>
      <c r="L85" s="20"/>
      <c r="M85" s="35"/>
      <c r="N85" s="29"/>
      <c r="O85" s="29"/>
      <c r="P85" s="24"/>
    </row>
    <row r="86" spans="1:16" x14ac:dyDescent="0.25">
      <c r="A86" s="17" t="s">
        <v>94</v>
      </c>
      <c r="B86" s="20">
        <f>+C86+D86+E86+F86+G86+H86+I86</f>
        <v>0</v>
      </c>
      <c r="C86" s="23">
        <f>+D86+E86+F86+G86+H86+I86+J86</f>
        <v>0</v>
      </c>
      <c r="D86" s="20">
        <f t="shared" si="16"/>
        <v>0</v>
      </c>
      <c r="E86" s="20">
        <v>0</v>
      </c>
      <c r="F86" s="20"/>
      <c r="G86" s="20"/>
      <c r="H86" s="20"/>
      <c r="I86" s="113"/>
      <c r="J86" s="20"/>
      <c r="K86" s="20"/>
      <c r="L86" s="20"/>
      <c r="M86" s="35"/>
      <c r="N86" s="29"/>
      <c r="O86" s="29"/>
      <c r="P86" s="24"/>
    </row>
    <row r="87" spans="1:16" x14ac:dyDescent="0.25">
      <c r="A87" s="9">
        <v>3219</v>
      </c>
      <c r="B87" s="39">
        <f>+B85+B81</f>
        <v>0</v>
      </c>
      <c r="C87" s="40">
        <f>+C85+C81</f>
        <v>0</v>
      </c>
      <c r="D87" s="39">
        <f>+D85+D81</f>
        <v>0</v>
      </c>
      <c r="E87" s="39">
        <f t="shared" ref="E87:P87" si="18">+E85+E81+E78</f>
        <v>0</v>
      </c>
      <c r="F87" s="39">
        <f t="shared" si="18"/>
        <v>0</v>
      </c>
      <c r="G87" s="39">
        <f t="shared" si="18"/>
        <v>0</v>
      </c>
      <c r="H87" s="39">
        <f t="shared" si="18"/>
        <v>0</v>
      </c>
      <c r="I87" s="118">
        <f t="shared" si="18"/>
        <v>0</v>
      </c>
      <c r="J87" s="39">
        <f t="shared" si="18"/>
        <v>0</v>
      </c>
      <c r="K87" s="39">
        <f t="shared" si="18"/>
        <v>0</v>
      </c>
      <c r="L87" s="39">
        <f t="shared" si="18"/>
        <v>0</v>
      </c>
      <c r="M87" s="10">
        <f t="shared" si="18"/>
        <v>0</v>
      </c>
      <c r="N87" s="39">
        <f t="shared" si="18"/>
        <v>0</v>
      </c>
      <c r="O87" s="39">
        <f t="shared" si="18"/>
        <v>0</v>
      </c>
      <c r="P87" s="39">
        <f t="shared" si="18"/>
        <v>0</v>
      </c>
    </row>
    <row r="88" spans="1:16" x14ac:dyDescent="0.25">
      <c r="A88" s="41"/>
      <c r="B88" s="26"/>
      <c r="C88" s="26"/>
      <c r="D88" s="26"/>
      <c r="E88" s="26"/>
      <c r="F88" s="26"/>
      <c r="G88" s="26"/>
      <c r="H88" s="26"/>
      <c r="I88" s="119"/>
      <c r="J88" s="26"/>
      <c r="K88" s="26"/>
      <c r="L88" s="26"/>
      <c r="M88" s="133"/>
      <c r="N88" s="29"/>
      <c r="O88" s="29"/>
      <c r="P88" s="24"/>
    </row>
    <row r="89" spans="1:16" x14ac:dyDescent="0.25">
      <c r="A89" s="42" t="s">
        <v>95</v>
      </c>
      <c r="B89" s="90">
        <f>+B87+B72</f>
        <v>19030863935</v>
      </c>
      <c r="C89" s="44">
        <f>+C87+C72</f>
        <v>0</v>
      </c>
      <c r="D89" s="44">
        <f>+D87+D72</f>
        <v>12331753364.010002</v>
      </c>
      <c r="E89" s="44">
        <f>+E87+E72</f>
        <v>1193074494.49</v>
      </c>
      <c r="F89" s="90">
        <f>+F87+F72</f>
        <v>1223629254.8499997</v>
      </c>
      <c r="G89" s="90">
        <f t="shared" ref="G89:P89" si="19">+G87+G72</f>
        <v>1456899665.05</v>
      </c>
      <c r="H89" s="90">
        <f t="shared" si="19"/>
        <v>1532717003.5999999</v>
      </c>
      <c r="I89" s="90">
        <f t="shared" si="19"/>
        <v>1301441282.0000002</v>
      </c>
      <c r="J89" s="90">
        <f t="shared" si="19"/>
        <v>1298218739.21</v>
      </c>
      <c r="K89" s="90">
        <f t="shared" si="19"/>
        <v>1525301803.5</v>
      </c>
      <c r="L89" s="44">
        <f t="shared" si="19"/>
        <v>1490054427.8999999</v>
      </c>
      <c r="M89" s="134">
        <f>+M87+M72</f>
        <v>1309071030.3100002</v>
      </c>
      <c r="N89" s="43">
        <f t="shared" si="19"/>
        <v>0</v>
      </c>
      <c r="O89" s="43">
        <f t="shared" si="19"/>
        <v>0</v>
      </c>
      <c r="P89" s="43">
        <f t="shared" si="19"/>
        <v>0</v>
      </c>
    </row>
    <row r="90" spans="1:16" ht="16.5" x14ac:dyDescent="0.3">
      <c r="D90" s="2"/>
      <c r="E90" s="2"/>
      <c r="F90" s="2"/>
      <c r="G90" s="2"/>
      <c r="H90" s="45"/>
      <c r="I90" s="45"/>
      <c r="J90" s="45"/>
      <c r="K90" s="46"/>
      <c r="L90" s="45"/>
      <c r="M90" s="47"/>
      <c r="N90" s="48"/>
      <c r="O90" s="48"/>
    </row>
    <row r="91" spans="1:16" ht="16.5" x14ac:dyDescent="0.3">
      <c r="A91" s="2" t="s">
        <v>96</v>
      </c>
      <c r="B91" s="2"/>
      <c r="C91" s="2"/>
      <c r="D91" s="2"/>
      <c r="E91" s="2"/>
      <c r="F91" s="2"/>
      <c r="G91" s="2"/>
      <c r="H91" s="45"/>
      <c r="I91" s="45"/>
      <c r="J91" s="45"/>
      <c r="K91" s="49"/>
      <c r="L91" s="48"/>
      <c r="M91" s="48"/>
      <c r="N91" s="48"/>
      <c r="O91" s="48"/>
    </row>
    <row r="92" spans="1:16" ht="16.5" x14ac:dyDescent="0.3">
      <c r="A92" s="2" t="s">
        <v>118</v>
      </c>
      <c r="B92" s="52">
        <f>B89-19030863935</f>
        <v>0</v>
      </c>
      <c r="C92" s="51"/>
      <c r="D92" s="2"/>
      <c r="E92" s="2"/>
      <c r="F92" s="2"/>
      <c r="G92" s="2"/>
      <c r="H92" s="45"/>
      <c r="I92" s="45"/>
      <c r="J92" s="45"/>
      <c r="K92" s="49"/>
      <c r="L92" s="48"/>
      <c r="M92" s="48"/>
      <c r="N92" s="50"/>
      <c r="O92" s="48"/>
    </row>
    <row r="93" spans="1:16" ht="16.5" x14ac:dyDescent="0.3">
      <c r="A93" s="2" t="s">
        <v>119</v>
      </c>
      <c r="B93" s="2"/>
      <c r="C93" s="2"/>
      <c r="D93" s="2"/>
      <c r="E93" s="51"/>
      <c r="F93" s="2"/>
      <c r="G93" s="2"/>
      <c r="H93" s="45"/>
      <c r="I93" s="45"/>
      <c r="J93" s="45"/>
      <c r="K93" s="49"/>
      <c r="L93" s="50"/>
      <c r="M93" s="48"/>
      <c r="N93" s="50"/>
      <c r="O93" s="48"/>
    </row>
    <row r="94" spans="1:16" ht="16.5" x14ac:dyDescent="0.3">
      <c r="A94" s="2"/>
      <c r="B94" s="2"/>
      <c r="C94" s="2"/>
      <c r="D94" s="2"/>
      <c r="E94" s="2"/>
      <c r="F94" s="2"/>
      <c r="G94" s="52"/>
      <c r="H94" s="45"/>
      <c r="I94" s="53"/>
      <c r="J94" s="45"/>
      <c r="K94" s="49"/>
      <c r="L94" s="48"/>
      <c r="M94" s="48"/>
      <c r="N94" s="48"/>
      <c r="O94" s="48"/>
    </row>
    <row r="95" spans="1:16" ht="16.5" x14ac:dyDescent="0.3">
      <c r="A95" s="2"/>
      <c r="B95" s="2"/>
      <c r="C95" s="2"/>
      <c r="D95" s="51"/>
      <c r="E95" s="2"/>
      <c r="F95" s="2"/>
      <c r="G95" s="2"/>
      <c r="H95" s="45"/>
      <c r="I95" s="45"/>
      <c r="J95" s="45"/>
      <c r="K95" s="48"/>
      <c r="L95" s="48"/>
      <c r="M95" s="48"/>
      <c r="N95" s="50"/>
      <c r="O95" s="48"/>
    </row>
    <row r="96" spans="1:16" ht="16.5" x14ac:dyDescent="0.3">
      <c r="A96" s="2"/>
      <c r="B96" s="2"/>
      <c r="C96" s="2"/>
      <c r="D96" s="2"/>
      <c r="E96" s="2"/>
      <c r="F96" s="54"/>
      <c r="G96" s="2"/>
      <c r="H96" s="55"/>
      <c r="I96" s="55"/>
      <c r="J96" s="45"/>
      <c r="K96" s="48"/>
      <c r="L96" s="48"/>
      <c r="M96" s="48"/>
      <c r="N96" s="48"/>
      <c r="O96" s="48"/>
    </row>
    <row r="97" spans="1:15" ht="16.5" x14ac:dyDescent="0.3">
      <c r="A97" s="2" t="s">
        <v>97</v>
      </c>
      <c r="B97" s="2"/>
      <c r="C97" s="2"/>
      <c r="D97" s="2"/>
      <c r="E97" s="2"/>
      <c r="F97" s="2"/>
      <c r="G97" s="56"/>
      <c r="H97" s="45"/>
      <c r="I97" s="45"/>
      <c r="J97" s="45"/>
      <c r="K97" s="48"/>
      <c r="L97" s="48"/>
      <c r="M97" s="48"/>
      <c r="N97" s="48"/>
      <c r="O97" s="48"/>
    </row>
    <row r="98" spans="1:15" ht="16.5" x14ac:dyDescent="0.3">
      <c r="A98" s="57" t="s">
        <v>98</v>
      </c>
      <c r="B98" s="57"/>
      <c r="C98" s="57"/>
      <c r="D98" s="2"/>
      <c r="E98" s="2"/>
      <c r="F98" s="54"/>
      <c r="G98" s="1"/>
      <c r="H98" s="8"/>
      <c r="I98" s="45"/>
      <c r="J98" s="45"/>
      <c r="K98" s="48"/>
      <c r="L98" s="48"/>
      <c r="M98" s="48"/>
      <c r="N98" s="48"/>
      <c r="O98" s="48"/>
    </row>
    <row r="99" spans="1:15" ht="16.5" x14ac:dyDescent="0.3">
      <c r="A99" s="57" t="s">
        <v>99</v>
      </c>
      <c r="B99" s="57"/>
      <c r="C99" s="57"/>
      <c r="D99" s="51"/>
      <c r="E99" s="2"/>
      <c r="F99" s="2"/>
      <c r="G99" s="2"/>
      <c r="I99" s="45"/>
      <c r="J99" s="45"/>
      <c r="K99" s="48"/>
      <c r="L99" s="48"/>
      <c r="M99" s="48"/>
      <c r="N99" s="48"/>
      <c r="O99" s="48"/>
    </row>
    <row r="100" spans="1:15" ht="16.5" x14ac:dyDescent="0.3">
      <c r="A100" s="2"/>
      <c r="B100" s="2"/>
      <c r="C100" s="2"/>
      <c r="D100" s="2"/>
      <c r="E100" s="2"/>
      <c r="F100" s="54"/>
      <c r="G100" s="2"/>
      <c r="I100" s="45"/>
      <c r="J100" s="45"/>
      <c r="K100" s="48"/>
      <c r="L100" s="48"/>
      <c r="M100" s="48"/>
      <c r="N100" s="48"/>
      <c r="O100" s="48"/>
    </row>
    <row r="101" spans="1:15" ht="16.5" x14ac:dyDescent="0.3">
      <c r="A101" s="2"/>
      <c r="B101" s="2"/>
      <c r="C101" s="2"/>
      <c r="D101" s="2"/>
      <c r="E101" s="2"/>
      <c r="F101" s="2"/>
      <c r="G101" s="12"/>
      <c r="H101" s="45"/>
      <c r="I101" s="45"/>
      <c r="J101" s="45"/>
      <c r="K101" s="48"/>
      <c r="L101" s="50"/>
      <c r="M101" s="48"/>
      <c r="N101" s="48"/>
      <c r="O101" s="48"/>
    </row>
    <row r="102" spans="1:15" ht="16.5" x14ac:dyDescent="0.3">
      <c r="A102" s="2" t="s">
        <v>100</v>
      </c>
      <c r="B102" s="2"/>
      <c r="C102" s="2"/>
      <c r="D102" s="2"/>
      <c r="E102" s="2"/>
      <c r="F102" s="2"/>
      <c r="G102" s="2"/>
      <c r="H102" s="45"/>
      <c r="I102" s="45"/>
      <c r="J102" s="45"/>
      <c r="K102" s="48"/>
      <c r="L102" s="48"/>
      <c r="M102" s="48"/>
      <c r="N102" s="48"/>
      <c r="O102" s="48"/>
    </row>
    <row r="103" spans="1:15" ht="16.5" x14ac:dyDescent="0.3">
      <c r="A103" s="57" t="s">
        <v>101</v>
      </c>
      <c r="B103" s="57"/>
      <c r="C103" s="57"/>
      <c r="D103" s="2"/>
      <c r="E103" s="2"/>
      <c r="F103" s="2"/>
      <c r="G103" s="2"/>
      <c r="H103" s="48"/>
      <c r="I103" s="48"/>
      <c r="J103" s="48"/>
      <c r="K103" s="48"/>
      <c r="L103" s="50"/>
      <c r="M103" s="48"/>
      <c r="N103" s="48"/>
      <c r="O103" s="48"/>
    </row>
    <row r="104" spans="1:15" ht="16.5" x14ac:dyDescent="0.3">
      <c r="A104" s="57" t="s">
        <v>102</v>
      </c>
      <c r="B104" s="57"/>
      <c r="C104" s="57"/>
      <c r="D104" s="2"/>
      <c r="E104" s="2"/>
      <c r="F104" s="2"/>
      <c r="G104" s="2"/>
      <c r="H104" s="48"/>
      <c r="I104" s="48"/>
      <c r="J104" s="48"/>
      <c r="K104" s="48"/>
      <c r="L104" s="48"/>
      <c r="M104" s="48"/>
      <c r="N104" s="48"/>
      <c r="O104" s="48"/>
    </row>
    <row r="105" spans="1:15" ht="16.5" x14ac:dyDescent="0.3">
      <c r="A105" s="57"/>
      <c r="B105" s="57"/>
      <c r="C105" s="57"/>
      <c r="D105" s="2"/>
      <c r="E105" s="2"/>
      <c r="F105" s="2"/>
      <c r="G105" s="2"/>
      <c r="H105" s="48"/>
      <c r="I105" s="48"/>
      <c r="J105" s="48"/>
      <c r="K105" s="48"/>
      <c r="L105" s="48"/>
      <c r="M105" s="48"/>
      <c r="N105" s="48"/>
      <c r="O105" s="48"/>
    </row>
    <row r="106" spans="1:15" ht="16.5" x14ac:dyDescent="0.3">
      <c r="A106" s="2"/>
      <c r="B106" s="2"/>
      <c r="C106" s="2"/>
      <c r="D106" s="2"/>
      <c r="E106" s="52"/>
      <c r="F106" s="2"/>
      <c r="G106" s="2"/>
      <c r="H106" s="48"/>
      <c r="I106" s="48"/>
      <c r="J106" s="48"/>
      <c r="K106" s="48"/>
      <c r="L106" s="48"/>
      <c r="M106" s="48"/>
      <c r="N106" s="48"/>
      <c r="O106" s="48"/>
    </row>
    <row r="107" spans="1:15" ht="16.5" x14ac:dyDescent="0.3">
      <c r="A107" s="2" t="s">
        <v>103</v>
      </c>
      <c r="B107" s="2"/>
      <c r="C107" s="2"/>
      <c r="D107" s="2"/>
      <c r="E107" s="2"/>
      <c r="F107" s="2"/>
      <c r="G107" s="2"/>
      <c r="H107" s="48"/>
      <c r="I107" s="48"/>
      <c r="J107" s="48"/>
      <c r="K107" s="48"/>
      <c r="L107" s="48"/>
      <c r="M107" s="48"/>
      <c r="N107" s="48"/>
      <c r="O107" s="48"/>
    </row>
    <row r="108" spans="1:15" ht="16.5" x14ac:dyDescent="0.3">
      <c r="A108" s="57" t="s">
        <v>104</v>
      </c>
      <c r="B108" s="57"/>
      <c r="C108" s="57"/>
      <c r="D108" s="45"/>
      <c r="E108" s="45"/>
      <c r="F108" s="45"/>
      <c r="G108" s="45"/>
      <c r="H108" s="48"/>
      <c r="I108" s="48"/>
      <c r="J108" s="48"/>
      <c r="K108" s="48"/>
      <c r="L108" s="48"/>
      <c r="M108" s="48"/>
      <c r="N108" s="48"/>
      <c r="O108" s="48"/>
    </row>
    <row r="109" spans="1:15" ht="16.5" x14ac:dyDescent="0.3">
      <c r="A109" s="57" t="s">
        <v>105</v>
      </c>
      <c r="B109" s="57"/>
      <c r="C109" s="57"/>
      <c r="D109" s="45"/>
      <c r="E109" s="45"/>
      <c r="F109" s="45"/>
      <c r="G109" s="45"/>
      <c r="H109" s="38"/>
      <c r="I109" s="38"/>
      <c r="J109" s="38"/>
      <c r="K109" s="38"/>
      <c r="L109" s="38"/>
    </row>
    <row r="110" spans="1:15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5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5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</sheetData>
  <mergeCells count="5">
    <mergeCell ref="B5:C5"/>
    <mergeCell ref="D5:M5"/>
    <mergeCell ref="A1:M1"/>
    <mergeCell ref="A2:M2"/>
    <mergeCell ref="A3:M3"/>
  </mergeCells>
  <pageMargins left="0" right="0" top="0.94488188976377963" bottom="0.86614173228346458" header="0.25" footer="0"/>
  <pageSetup paperSize="5"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8177-E6E6-49EF-BCC8-D2C429A4D4F5}">
  <dimension ref="A1:C112"/>
  <sheetViews>
    <sheetView topLeftCell="A17" workbookViewId="0">
      <selection activeCell="A94" sqref="A94"/>
    </sheetView>
  </sheetViews>
  <sheetFormatPr baseColWidth="10" defaultColWidth="9.140625" defaultRowHeight="15" x14ac:dyDescent="0.25"/>
  <cols>
    <col min="1" max="1" width="57" customWidth="1"/>
    <col min="2" max="2" width="16" bestFit="1" customWidth="1"/>
    <col min="3" max="3" width="15" customWidth="1"/>
    <col min="4" max="4" width="11.5703125" bestFit="1" customWidth="1"/>
  </cols>
  <sheetData>
    <row r="1" spans="1:3" ht="18" x14ac:dyDescent="0.25">
      <c r="A1" s="126" t="s">
        <v>106</v>
      </c>
      <c r="B1" s="126"/>
      <c r="C1" s="126"/>
    </row>
    <row r="2" spans="1:3" ht="18" x14ac:dyDescent="0.25">
      <c r="A2" s="126" t="s">
        <v>117</v>
      </c>
      <c r="B2" s="126"/>
      <c r="C2" s="126"/>
    </row>
    <row r="3" spans="1:3" ht="15.75" x14ac:dyDescent="0.25">
      <c r="A3" s="127" t="s">
        <v>107</v>
      </c>
      <c r="B3" s="127"/>
      <c r="C3" s="127"/>
    </row>
    <row r="4" spans="1:3" x14ac:dyDescent="0.25">
      <c r="A4" s="128" t="s">
        <v>1</v>
      </c>
      <c r="B4" s="128"/>
      <c r="C4" s="128"/>
    </row>
    <row r="5" spans="1:3" ht="19.5" customHeight="1" x14ac:dyDescent="0.25">
      <c r="A5" s="3"/>
      <c r="B5" s="3"/>
      <c r="C5" s="3"/>
    </row>
    <row r="7" spans="1:3" ht="29.25" customHeight="1" x14ac:dyDescent="0.25">
      <c r="A7" s="58" t="s">
        <v>4</v>
      </c>
      <c r="B7" s="6" t="s">
        <v>108</v>
      </c>
      <c r="C7" s="6" t="s">
        <v>109</v>
      </c>
    </row>
    <row r="8" spans="1:3" x14ac:dyDescent="0.25">
      <c r="A8" s="59" t="s">
        <v>20</v>
      </c>
      <c r="B8" s="60"/>
      <c r="C8" s="60"/>
    </row>
    <row r="9" spans="1:3" x14ac:dyDescent="0.25">
      <c r="A9" s="61" t="s">
        <v>21</v>
      </c>
      <c r="B9" s="62">
        <f>+B10+B11+B12+B13+B14</f>
        <v>1055058160</v>
      </c>
      <c r="C9" s="63"/>
    </row>
    <row r="10" spans="1:3" x14ac:dyDescent="0.25">
      <c r="A10" s="64" t="s">
        <v>22</v>
      </c>
      <c r="B10" s="103">
        <v>808764913</v>
      </c>
      <c r="C10" s="65"/>
    </row>
    <row r="11" spans="1:3" x14ac:dyDescent="0.25">
      <c r="A11" s="64" t="s">
        <v>23</v>
      </c>
      <c r="B11" s="103">
        <v>152728693</v>
      </c>
    </row>
    <row r="12" spans="1:3" x14ac:dyDescent="0.25">
      <c r="A12" s="64" t="s">
        <v>24</v>
      </c>
      <c r="B12" s="103"/>
    </row>
    <row r="13" spans="1:3" x14ac:dyDescent="0.25">
      <c r="A13" s="64" t="s">
        <v>25</v>
      </c>
      <c r="B13" s="103">
        <v>93564554</v>
      </c>
    </row>
    <row r="14" spans="1:3" x14ac:dyDescent="0.25">
      <c r="A14" s="64" t="s">
        <v>26</v>
      </c>
      <c r="B14" s="18"/>
    </row>
    <row r="15" spans="1:3" x14ac:dyDescent="0.25">
      <c r="A15" s="61" t="s">
        <v>27</v>
      </c>
      <c r="B15" s="66">
        <f>B16+B17+B18+B19+B20+B21+B22+B23+B24</f>
        <v>426843941</v>
      </c>
    </row>
    <row r="16" spans="1:3" x14ac:dyDescent="0.25">
      <c r="A16" s="64" t="s">
        <v>28</v>
      </c>
      <c r="B16" s="103">
        <v>25150000</v>
      </c>
    </row>
    <row r="17" spans="1:2" x14ac:dyDescent="0.25">
      <c r="A17" s="64" t="s">
        <v>29</v>
      </c>
      <c r="B17" s="103">
        <v>15280500</v>
      </c>
    </row>
    <row r="18" spans="1:2" x14ac:dyDescent="0.25">
      <c r="A18" s="64" t="s">
        <v>30</v>
      </c>
      <c r="B18" s="103">
        <v>8884200</v>
      </c>
    </row>
    <row r="19" spans="1:2" ht="18" customHeight="1" x14ac:dyDescent="0.25">
      <c r="A19" s="64" t="s">
        <v>31</v>
      </c>
      <c r="B19" s="103">
        <v>3923044</v>
      </c>
    </row>
    <row r="20" spans="1:2" x14ac:dyDescent="0.25">
      <c r="A20" s="64" t="s">
        <v>32</v>
      </c>
      <c r="B20" s="103">
        <v>51399000</v>
      </c>
    </row>
    <row r="21" spans="1:2" x14ac:dyDescent="0.25">
      <c r="A21" s="64" t="s">
        <v>33</v>
      </c>
      <c r="B21" s="103">
        <v>12485000</v>
      </c>
    </row>
    <row r="22" spans="1:2" ht="30" x14ac:dyDescent="0.25">
      <c r="A22" s="64" t="s">
        <v>34</v>
      </c>
      <c r="B22" s="103">
        <v>14246000</v>
      </c>
    </row>
    <row r="23" spans="1:2" ht="30" x14ac:dyDescent="0.25">
      <c r="A23" s="64" t="s">
        <v>35</v>
      </c>
      <c r="B23" s="103">
        <v>284927345</v>
      </c>
    </row>
    <row r="24" spans="1:2" x14ac:dyDescent="0.25">
      <c r="A24" s="64" t="s">
        <v>36</v>
      </c>
      <c r="B24" s="103">
        <v>10548852</v>
      </c>
    </row>
    <row r="25" spans="1:2" x14ac:dyDescent="0.25">
      <c r="A25" s="61" t="s">
        <v>37</v>
      </c>
      <c r="B25" s="66">
        <f>+B26+B27+B28+B29+B30+B31+B32+B33+B34</f>
        <v>140567924</v>
      </c>
    </row>
    <row r="26" spans="1:2" x14ac:dyDescent="0.25">
      <c r="A26" s="64" t="s">
        <v>38</v>
      </c>
      <c r="B26" s="103">
        <v>3550000</v>
      </c>
    </row>
    <row r="27" spans="1:2" x14ac:dyDescent="0.25">
      <c r="A27" s="64" t="s">
        <v>39</v>
      </c>
      <c r="B27" s="103">
        <v>5567169</v>
      </c>
    </row>
    <row r="28" spans="1:2" x14ac:dyDescent="0.25">
      <c r="A28" s="64" t="s">
        <v>40</v>
      </c>
      <c r="B28" s="103">
        <v>83379711</v>
      </c>
    </row>
    <row r="29" spans="1:2" x14ac:dyDescent="0.25">
      <c r="A29" s="64" t="s">
        <v>41</v>
      </c>
      <c r="B29" s="103">
        <v>250000</v>
      </c>
    </row>
    <row r="30" spans="1:2" x14ac:dyDescent="0.25">
      <c r="A30" s="64" t="s">
        <v>42</v>
      </c>
      <c r="B30" s="103">
        <v>2500000</v>
      </c>
    </row>
    <row r="31" spans="1:2" ht="30" x14ac:dyDescent="0.25">
      <c r="A31" s="64" t="s">
        <v>43</v>
      </c>
      <c r="B31" s="103">
        <v>2076000</v>
      </c>
    </row>
    <row r="32" spans="1:2" ht="30" x14ac:dyDescent="0.25">
      <c r="A32" s="64" t="s">
        <v>44</v>
      </c>
      <c r="B32" s="103">
        <v>11750000</v>
      </c>
    </row>
    <row r="33" spans="1:2" ht="30" x14ac:dyDescent="0.25">
      <c r="A33" s="64" t="s">
        <v>45</v>
      </c>
      <c r="B33" s="103"/>
    </row>
    <row r="34" spans="1:2" x14ac:dyDescent="0.25">
      <c r="A34" s="64" t="s">
        <v>46</v>
      </c>
      <c r="B34" s="103">
        <v>31495044</v>
      </c>
    </row>
    <row r="35" spans="1:2" x14ac:dyDescent="0.25">
      <c r="A35" s="61" t="s">
        <v>47</v>
      </c>
      <c r="B35" s="66">
        <f>B36+B37+B38+B39+B40+B41+B42</f>
        <v>17354192753</v>
      </c>
    </row>
    <row r="36" spans="1:2" x14ac:dyDescent="0.25">
      <c r="A36" s="64" t="s">
        <v>48</v>
      </c>
      <c r="B36" s="103">
        <v>2573498936</v>
      </c>
    </row>
    <row r="37" spans="1:2" ht="30" x14ac:dyDescent="0.25">
      <c r="A37" s="64" t="s">
        <v>49</v>
      </c>
      <c r="B37" s="104">
        <v>14119966539</v>
      </c>
    </row>
    <row r="38" spans="1:2" ht="30" x14ac:dyDescent="0.25">
      <c r="A38" s="64" t="s">
        <v>50</v>
      </c>
      <c r="B38" s="65"/>
    </row>
    <row r="39" spans="1:2" ht="30" x14ac:dyDescent="0.25">
      <c r="A39" s="64" t="s">
        <v>51</v>
      </c>
      <c r="B39" s="65"/>
    </row>
    <row r="40" spans="1:2" ht="30" x14ac:dyDescent="0.25">
      <c r="A40" s="64" t="s">
        <v>52</v>
      </c>
      <c r="B40" s="65"/>
    </row>
    <row r="41" spans="1:2" x14ac:dyDescent="0.25">
      <c r="A41" s="64" t="s">
        <v>53</v>
      </c>
      <c r="B41" s="65"/>
    </row>
    <row r="42" spans="1:2" ht="30" x14ac:dyDescent="0.25">
      <c r="A42" s="64" t="s">
        <v>54</v>
      </c>
      <c r="B42" s="103">
        <v>660727278</v>
      </c>
    </row>
    <row r="43" spans="1:2" x14ac:dyDescent="0.25">
      <c r="A43" s="61" t="s">
        <v>55</v>
      </c>
      <c r="B43" s="66">
        <f>+B44+B45+B46+B47+B48+B49+B50</f>
        <v>0</v>
      </c>
    </row>
    <row r="44" spans="1:2" x14ac:dyDescent="0.25">
      <c r="A44" s="64" t="s">
        <v>56</v>
      </c>
      <c r="B44" s="65"/>
    </row>
    <row r="45" spans="1:2" ht="30" x14ac:dyDescent="0.25">
      <c r="A45" s="64" t="s">
        <v>57</v>
      </c>
      <c r="B45" s="65"/>
    </row>
    <row r="46" spans="1:2" ht="30" x14ac:dyDescent="0.25">
      <c r="A46" s="64" t="s">
        <v>58</v>
      </c>
      <c r="B46" s="65"/>
    </row>
    <row r="47" spans="1:2" ht="30" x14ac:dyDescent="0.25">
      <c r="A47" s="64" t="s">
        <v>59</v>
      </c>
      <c r="B47" s="65"/>
    </row>
    <row r="48" spans="1:2" ht="30" x14ac:dyDescent="0.25">
      <c r="A48" s="64" t="s">
        <v>60</v>
      </c>
      <c r="B48" s="65"/>
    </row>
    <row r="49" spans="1:2" x14ac:dyDescent="0.25">
      <c r="A49" s="64" t="s">
        <v>61</v>
      </c>
      <c r="B49" s="65"/>
    </row>
    <row r="50" spans="1:2" ht="30" x14ac:dyDescent="0.25">
      <c r="A50" s="64" t="s">
        <v>62</v>
      </c>
      <c r="B50" s="65"/>
    </row>
    <row r="51" spans="1:2" x14ac:dyDescent="0.25">
      <c r="A51" s="67" t="s">
        <v>63</v>
      </c>
      <c r="B51" s="66">
        <f>B52+B53+B56+B57+B58+B59+B60+B61+B62</f>
        <v>43951157</v>
      </c>
    </row>
    <row r="52" spans="1:2" x14ac:dyDescent="0.25">
      <c r="A52" s="68" t="s">
        <v>64</v>
      </c>
      <c r="B52" s="103">
        <v>30023157</v>
      </c>
    </row>
    <row r="53" spans="1:2" x14ac:dyDescent="0.25">
      <c r="A53" s="64" t="s">
        <v>65</v>
      </c>
      <c r="B53" s="103">
        <v>3418000</v>
      </c>
    </row>
    <row r="54" spans="1:2" x14ac:dyDescent="0.25">
      <c r="A54" s="64"/>
      <c r="B54" s="103"/>
    </row>
    <row r="55" spans="1:2" x14ac:dyDescent="0.25">
      <c r="A55" s="64"/>
      <c r="B55" s="103"/>
    </row>
    <row r="56" spans="1:2" ht="30" x14ac:dyDescent="0.25">
      <c r="A56" s="64" t="s">
        <v>66</v>
      </c>
      <c r="B56" s="103"/>
    </row>
    <row r="57" spans="1:2" ht="30" x14ac:dyDescent="0.25">
      <c r="A57" s="64" t="s">
        <v>67</v>
      </c>
      <c r="B57" s="103">
        <v>6000000</v>
      </c>
    </row>
    <row r="58" spans="1:2" x14ac:dyDescent="0.25">
      <c r="A58" s="64" t="s">
        <v>68</v>
      </c>
      <c r="B58" s="103">
        <v>4300000</v>
      </c>
    </row>
    <row r="59" spans="1:2" x14ac:dyDescent="0.25">
      <c r="A59" s="64" t="s">
        <v>69</v>
      </c>
      <c r="B59" s="103"/>
    </row>
    <row r="60" spans="1:2" x14ac:dyDescent="0.25">
      <c r="A60" s="64" t="s">
        <v>70</v>
      </c>
      <c r="B60" s="103"/>
    </row>
    <row r="61" spans="1:2" x14ac:dyDescent="0.25">
      <c r="A61" s="64" t="s">
        <v>71</v>
      </c>
      <c r="B61" s="103">
        <v>210000</v>
      </c>
    </row>
    <row r="62" spans="1:2" ht="30" x14ac:dyDescent="0.25">
      <c r="A62" s="64" t="s">
        <v>72</v>
      </c>
      <c r="B62" s="103"/>
    </row>
    <row r="63" spans="1:2" x14ac:dyDescent="0.25">
      <c r="A63" s="61" t="s">
        <v>73</v>
      </c>
      <c r="B63" s="66">
        <f>B64+B65+B66+B67</f>
        <v>10250000</v>
      </c>
    </row>
    <row r="64" spans="1:2" x14ac:dyDescent="0.25">
      <c r="A64" s="64" t="s">
        <v>74</v>
      </c>
      <c r="B64" s="103">
        <v>10250000</v>
      </c>
    </row>
    <row r="65" spans="1:3" x14ac:dyDescent="0.25">
      <c r="A65" s="64" t="s">
        <v>75</v>
      </c>
      <c r="B65" s="65"/>
    </row>
    <row r="66" spans="1:3" x14ac:dyDescent="0.25">
      <c r="A66" s="64" t="s">
        <v>76</v>
      </c>
      <c r="B66" s="65"/>
    </row>
    <row r="67" spans="1:3" ht="30" x14ac:dyDescent="0.25">
      <c r="A67" s="64" t="s">
        <v>77</v>
      </c>
      <c r="B67" s="65"/>
    </row>
    <row r="68" spans="1:3" ht="30" x14ac:dyDescent="0.25">
      <c r="A68" s="61" t="s">
        <v>78</v>
      </c>
      <c r="B68" s="66">
        <f>+B69+B70+B71+B72+B73+B74</f>
        <v>0</v>
      </c>
    </row>
    <row r="69" spans="1:3" x14ac:dyDescent="0.25">
      <c r="A69" s="64" t="s">
        <v>79</v>
      </c>
      <c r="B69" s="65">
        <v>0</v>
      </c>
    </row>
    <row r="70" spans="1:3" ht="30" x14ac:dyDescent="0.25">
      <c r="A70" s="64" t="s">
        <v>80</v>
      </c>
      <c r="B70" s="65">
        <v>0</v>
      </c>
    </row>
    <row r="71" spans="1:3" x14ac:dyDescent="0.25">
      <c r="A71" s="61" t="s">
        <v>81</v>
      </c>
      <c r="B71" s="66">
        <v>0</v>
      </c>
    </row>
    <row r="72" spans="1:3" x14ac:dyDescent="0.25">
      <c r="A72" s="64" t="s">
        <v>82</v>
      </c>
      <c r="B72" s="65">
        <v>0</v>
      </c>
    </row>
    <row r="73" spans="1:3" x14ac:dyDescent="0.25">
      <c r="A73" s="64" t="s">
        <v>83</v>
      </c>
      <c r="B73" s="65">
        <v>0</v>
      </c>
    </row>
    <row r="74" spans="1:3" ht="30" x14ac:dyDescent="0.25">
      <c r="A74" s="64" t="s">
        <v>84</v>
      </c>
      <c r="B74" s="65">
        <v>0</v>
      </c>
    </row>
    <row r="75" spans="1:3" x14ac:dyDescent="0.25">
      <c r="A75" s="69" t="s">
        <v>85</v>
      </c>
      <c r="B75" s="70">
        <f>B71+B68+B63+B51+B35+B25+B15+B9</f>
        <v>19030863935</v>
      </c>
      <c r="C75" s="70"/>
    </row>
    <row r="76" spans="1:3" x14ac:dyDescent="0.25">
      <c r="A76" s="71"/>
      <c r="B76" s="65"/>
    </row>
    <row r="77" spans="1:3" x14ac:dyDescent="0.25">
      <c r="A77" s="59" t="s">
        <v>86</v>
      </c>
      <c r="B77" s="72">
        <f>+B78+B81+B84</f>
        <v>0</v>
      </c>
      <c r="C77" s="72"/>
    </row>
    <row r="78" spans="1:3" x14ac:dyDescent="0.25">
      <c r="A78" s="67" t="s">
        <v>87</v>
      </c>
      <c r="B78" s="66">
        <f>+B79+B80</f>
        <v>0</v>
      </c>
    </row>
    <row r="79" spans="1:3" x14ac:dyDescent="0.25">
      <c r="A79" s="71" t="s">
        <v>88</v>
      </c>
      <c r="B79" s="65">
        <v>0</v>
      </c>
    </row>
    <row r="80" spans="1:3" ht="30" x14ac:dyDescent="0.25">
      <c r="A80" s="71" t="s">
        <v>89</v>
      </c>
      <c r="B80" s="65">
        <v>0</v>
      </c>
    </row>
    <row r="81" spans="1:3" x14ac:dyDescent="0.25">
      <c r="A81" s="67" t="s">
        <v>90</v>
      </c>
      <c r="B81" s="66">
        <f>B82+B83</f>
        <v>0</v>
      </c>
    </row>
    <row r="82" spans="1:3" x14ac:dyDescent="0.25">
      <c r="A82" s="68" t="s">
        <v>91</v>
      </c>
      <c r="B82" s="65"/>
    </row>
    <row r="83" spans="1:3" x14ac:dyDescent="0.25">
      <c r="A83" s="68" t="s">
        <v>92</v>
      </c>
      <c r="B83" s="65">
        <v>0</v>
      </c>
    </row>
    <row r="84" spans="1:3" x14ac:dyDescent="0.25">
      <c r="A84" s="67" t="s">
        <v>93</v>
      </c>
      <c r="B84" s="66">
        <f>+B85</f>
        <v>0</v>
      </c>
    </row>
    <row r="85" spans="1:3" x14ac:dyDescent="0.25">
      <c r="A85" s="68" t="s">
        <v>94</v>
      </c>
      <c r="B85" s="65">
        <v>0</v>
      </c>
    </row>
    <row r="86" spans="1:3" x14ac:dyDescent="0.25">
      <c r="A86" s="69" t="s">
        <v>110</v>
      </c>
      <c r="B86" s="70">
        <f>+B77</f>
        <v>0</v>
      </c>
      <c r="C86" s="70"/>
    </row>
    <row r="88" spans="1:3" ht="15.75" x14ac:dyDescent="0.25">
      <c r="A88" s="73" t="s">
        <v>95</v>
      </c>
      <c r="B88" s="74">
        <f>B86+B75</f>
        <v>19030863935</v>
      </c>
      <c r="C88" s="74"/>
    </row>
    <row r="89" spans="1:3" x14ac:dyDescent="0.25">
      <c r="A89" t="s">
        <v>111</v>
      </c>
    </row>
    <row r="90" spans="1:3" ht="30" x14ac:dyDescent="0.25">
      <c r="A90" s="75" t="s">
        <v>112</v>
      </c>
    </row>
    <row r="91" spans="1:3" x14ac:dyDescent="0.25">
      <c r="C91" s="8"/>
    </row>
    <row r="92" spans="1:3" ht="30" x14ac:dyDescent="0.25">
      <c r="A92" s="76" t="s">
        <v>113</v>
      </c>
    </row>
    <row r="93" spans="1:3" x14ac:dyDescent="0.25">
      <c r="B93" s="77"/>
    </row>
    <row r="94" spans="1:3" ht="45" x14ac:dyDescent="0.25">
      <c r="A94" s="78" t="s">
        <v>114</v>
      </c>
      <c r="B94" s="77"/>
    </row>
    <row r="95" spans="1:3" x14ac:dyDescent="0.25">
      <c r="B95" s="77"/>
    </row>
    <row r="96" spans="1:3" x14ac:dyDescent="0.25">
      <c r="B96" s="77"/>
    </row>
    <row r="99" spans="1:1" x14ac:dyDescent="0.25">
      <c r="A99" s="79" t="s">
        <v>97</v>
      </c>
    </row>
    <row r="100" spans="1:1" x14ac:dyDescent="0.25">
      <c r="A100" s="80" t="s">
        <v>98</v>
      </c>
    </row>
    <row r="101" spans="1:1" x14ac:dyDescent="0.25">
      <c r="A101" s="80" t="s">
        <v>99</v>
      </c>
    </row>
    <row r="102" spans="1:1" x14ac:dyDescent="0.25">
      <c r="A102" s="79"/>
    </row>
    <row r="103" spans="1:1" x14ac:dyDescent="0.25">
      <c r="A103" s="79"/>
    </row>
    <row r="104" spans="1:1" x14ac:dyDescent="0.25">
      <c r="A104" s="79" t="s">
        <v>100</v>
      </c>
    </row>
    <row r="105" spans="1:1" x14ac:dyDescent="0.25">
      <c r="A105" s="80" t="s">
        <v>101</v>
      </c>
    </row>
    <row r="106" spans="1:1" x14ac:dyDescent="0.25">
      <c r="A106" s="80" t="s">
        <v>102</v>
      </c>
    </row>
    <row r="107" spans="1:1" x14ac:dyDescent="0.25">
      <c r="A107" s="80"/>
    </row>
    <row r="108" spans="1:1" x14ac:dyDescent="0.25">
      <c r="A108" s="38"/>
    </row>
    <row r="109" spans="1:1" x14ac:dyDescent="0.25">
      <c r="A109" s="38" t="s">
        <v>103</v>
      </c>
    </row>
    <row r="110" spans="1:1" x14ac:dyDescent="0.25">
      <c r="A110" s="81" t="s">
        <v>115</v>
      </c>
    </row>
    <row r="111" spans="1:1" x14ac:dyDescent="0.25">
      <c r="A111" s="81" t="s">
        <v>116</v>
      </c>
    </row>
    <row r="112" spans="1:1" x14ac:dyDescent="0.25">
      <c r="A112" s="38"/>
    </row>
  </sheetData>
  <mergeCells count="4">
    <mergeCell ref="A1:C1"/>
    <mergeCell ref="A2:C2"/>
    <mergeCell ref="A3:C3"/>
    <mergeCell ref="A4:C4"/>
  </mergeCells>
  <pageMargins left="1" right="0.92" top="0.2" bottom="0.28000000000000003" header="0.17" footer="0.17"/>
  <pageSetup paperSize="5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ENERO-DICIEMBRE-2024</vt:lpstr>
      <vt:lpstr>PRESUPUESTO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Celeida Veriguete</dc:creator>
  <cp:keywords/>
  <dc:description/>
  <cp:lastModifiedBy>Celeida Veriguete</cp:lastModifiedBy>
  <cp:revision/>
  <cp:lastPrinted>2024-10-11T16:41:48Z</cp:lastPrinted>
  <dcterms:created xsi:type="dcterms:W3CDTF">2023-02-09T13:28:09Z</dcterms:created>
  <dcterms:modified xsi:type="dcterms:W3CDTF">2024-10-11T16:47:56Z</dcterms:modified>
  <cp:category/>
  <cp:contentStatus/>
</cp:coreProperties>
</file>